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1" activeTab="1"/>
  </bookViews>
  <sheets>
    <sheet name="PAC INICIAL 2020 (2)" sheetId="43" state="hidden" r:id="rId1"/>
    <sheet name="SEPTIEMBRE " sheetId="56" r:id="rId2"/>
  </sheets>
  <calcPr calcId="162913"/>
</workbook>
</file>

<file path=xl/calcChain.xml><?xml version="1.0" encoding="utf-8"?>
<calcChain xmlns="http://schemas.openxmlformats.org/spreadsheetml/2006/main">
  <c r="H20" i="56" l="1"/>
  <c r="H21" i="56"/>
  <c r="M61" i="56" l="1"/>
  <c r="R60" i="56"/>
  <c r="K60" i="56"/>
  <c r="J60" i="56"/>
  <c r="I60" i="56"/>
  <c r="M60" i="56" s="1"/>
  <c r="G60" i="56"/>
  <c r="F60" i="56"/>
  <c r="E60" i="56"/>
  <c r="D60" i="56"/>
  <c r="L59" i="56"/>
  <c r="H59" i="56"/>
  <c r="M58" i="56"/>
  <c r="L58" i="56"/>
  <c r="P58" i="56" s="1"/>
  <c r="H58" i="56"/>
  <c r="N58" i="56" s="1"/>
  <c r="O58" i="56" s="1"/>
  <c r="H57" i="56"/>
  <c r="R56" i="56"/>
  <c r="M56" i="56"/>
  <c r="L56" i="56"/>
  <c r="P56" i="56" s="1"/>
  <c r="H56" i="56"/>
  <c r="M55" i="56"/>
  <c r="L55" i="56"/>
  <c r="P55" i="56" s="1"/>
  <c r="H55" i="56"/>
  <c r="N55" i="56" s="1"/>
  <c r="M54" i="56"/>
  <c r="H54" i="56"/>
  <c r="H53" i="56"/>
  <c r="M52" i="56"/>
  <c r="L52" i="56"/>
  <c r="R52" i="56" s="1"/>
  <c r="H52" i="56"/>
  <c r="H51" i="56"/>
  <c r="M50" i="56"/>
  <c r="L50" i="56"/>
  <c r="R50" i="56" s="1"/>
  <c r="H50" i="56"/>
  <c r="M49" i="56"/>
  <c r="H49" i="56"/>
  <c r="M48" i="56"/>
  <c r="H48" i="56"/>
  <c r="M47" i="56"/>
  <c r="H46" i="56"/>
  <c r="M45" i="56"/>
  <c r="L45" i="56"/>
  <c r="H45" i="56"/>
  <c r="M44" i="56"/>
  <c r="H44" i="56"/>
  <c r="J43" i="56"/>
  <c r="G43" i="56"/>
  <c r="F43" i="56"/>
  <c r="E43" i="56"/>
  <c r="D43" i="56"/>
  <c r="M42" i="56"/>
  <c r="Q42" i="56" s="1"/>
  <c r="L42" i="56"/>
  <c r="P42" i="56" s="1"/>
  <c r="H42" i="56"/>
  <c r="H41" i="56"/>
  <c r="M40" i="56"/>
  <c r="L40" i="56"/>
  <c r="R40" i="56" s="1"/>
  <c r="F38" i="56"/>
  <c r="L39" i="56"/>
  <c r="M39" i="56"/>
  <c r="H39" i="56"/>
  <c r="J38" i="56"/>
  <c r="G38" i="56"/>
  <c r="E38" i="56"/>
  <c r="D38" i="56"/>
  <c r="P37" i="56"/>
  <c r="M37" i="56"/>
  <c r="Q37" i="56" s="1"/>
  <c r="L37" i="56"/>
  <c r="H37" i="56"/>
  <c r="N37" i="56" s="1"/>
  <c r="M36" i="56"/>
  <c r="H36" i="56"/>
  <c r="M35" i="56"/>
  <c r="H35" i="56"/>
  <c r="L34" i="56"/>
  <c r="H34" i="56"/>
  <c r="M33" i="56"/>
  <c r="L33" i="56"/>
  <c r="P33" i="56" s="1"/>
  <c r="H33" i="56"/>
  <c r="N33" i="56" s="1"/>
  <c r="O33" i="56" s="1"/>
  <c r="M32" i="56"/>
  <c r="H31" i="56"/>
  <c r="H30" i="56"/>
  <c r="M29" i="56"/>
  <c r="Q29" i="56" s="1"/>
  <c r="L29" i="56"/>
  <c r="P29" i="56" s="1"/>
  <c r="H29" i="56"/>
  <c r="N29" i="56" s="1"/>
  <c r="L28" i="56"/>
  <c r="M28" i="56"/>
  <c r="H28" i="56"/>
  <c r="N28" i="56" s="1"/>
  <c r="G27" i="56"/>
  <c r="F27" i="56"/>
  <c r="E27" i="56"/>
  <c r="D27" i="56"/>
  <c r="D62" i="56" s="1"/>
  <c r="M26" i="56"/>
  <c r="L26" i="56"/>
  <c r="H26" i="56"/>
  <c r="L25" i="56"/>
  <c r="M25" i="56"/>
  <c r="H25" i="56"/>
  <c r="L24" i="56"/>
  <c r="M24" i="56"/>
  <c r="M23" i="56"/>
  <c r="H23" i="56"/>
  <c r="J22" i="56"/>
  <c r="I22" i="56"/>
  <c r="G22" i="56"/>
  <c r="F22" i="56"/>
  <c r="E22" i="56"/>
  <c r="D22" i="56"/>
  <c r="M21" i="56"/>
  <c r="L21" i="56"/>
  <c r="P21" i="56" s="1"/>
  <c r="M20" i="56"/>
  <c r="M19" i="56"/>
  <c r="Q19" i="56" s="1"/>
  <c r="L19" i="56"/>
  <c r="P19" i="56" s="1"/>
  <c r="H19" i="56"/>
  <c r="F18" i="56"/>
  <c r="M18" i="56"/>
  <c r="J18" i="56"/>
  <c r="I18" i="56"/>
  <c r="G18" i="56"/>
  <c r="E18" i="56"/>
  <c r="D18" i="56"/>
  <c r="M17" i="56"/>
  <c r="L17" i="56"/>
  <c r="P17" i="56" s="1"/>
  <c r="H17" i="56"/>
  <c r="N17" i="56" s="1"/>
  <c r="O17" i="56" s="1"/>
  <c r="M16" i="56"/>
  <c r="L16" i="56"/>
  <c r="P16" i="56" s="1"/>
  <c r="H16" i="56"/>
  <c r="N16" i="56" s="1"/>
  <c r="O16" i="56" s="1"/>
  <c r="M15" i="56"/>
  <c r="H15" i="56"/>
  <c r="H14" i="56"/>
  <c r="M13" i="56"/>
  <c r="L13" i="56"/>
  <c r="P13" i="56" s="1"/>
  <c r="H13" i="56"/>
  <c r="M12" i="56"/>
  <c r="L12" i="56"/>
  <c r="P12" i="56" s="1"/>
  <c r="H12" i="56"/>
  <c r="L11" i="56"/>
  <c r="M11" i="56"/>
  <c r="H11" i="56"/>
  <c r="J8" i="56"/>
  <c r="L10" i="56"/>
  <c r="H10" i="56"/>
  <c r="M9" i="56"/>
  <c r="L9" i="56"/>
  <c r="G8" i="56"/>
  <c r="G62" i="56" s="1"/>
  <c r="H9" i="56"/>
  <c r="F8" i="56"/>
  <c r="E8" i="56"/>
  <c r="D8" i="56"/>
  <c r="L61" i="56" l="1"/>
  <c r="P61" i="56" s="1"/>
  <c r="P60" i="56" s="1"/>
  <c r="R25" i="56"/>
  <c r="N56" i="56"/>
  <c r="Q58" i="56"/>
  <c r="P52" i="56"/>
  <c r="Q52" i="56" s="1"/>
  <c r="N59" i="56"/>
  <c r="O59" i="56" s="1"/>
  <c r="N50" i="56"/>
  <c r="O50" i="56" s="1"/>
  <c r="N52" i="56"/>
  <c r="O52" i="56" s="1"/>
  <c r="Q56" i="56"/>
  <c r="R33" i="56"/>
  <c r="N25" i="56"/>
  <c r="O25" i="56" s="1"/>
  <c r="Q12" i="56"/>
  <c r="N45" i="56"/>
  <c r="O45" i="56" s="1"/>
  <c r="P50" i="56"/>
  <c r="Q50" i="56" s="1"/>
  <c r="P40" i="56"/>
  <c r="Q40" i="56" s="1"/>
  <c r="Q33" i="56"/>
  <c r="R28" i="56"/>
  <c r="P28" i="56"/>
  <c r="R37" i="56"/>
  <c r="N12" i="56"/>
  <c r="O12" i="56" s="1"/>
  <c r="N13" i="56"/>
  <c r="O13" i="56" s="1"/>
  <c r="P9" i="56"/>
  <c r="Q9" i="56" s="1"/>
  <c r="Q17" i="56"/>
  <c r="K9" i="56"/>
  <c r="K52" i="56"/>
  <c r="K28" i="56"/>
  <c r="K33" i="56"/>
  <c r="P10" i="56"/>
  <c r="K10" i="56"/>
  <c r="L8" i="56"/>
  <c r="Q13" i="56"/>
  <c r="N9" i="56"/>
  <c r="H8" i="56"/>
  <c r="K11" i="56"/>
  <c r="N11" i="56"/>
  <c r="O11" i="56" s="1"/>
  <c r="R11" i="56"/>
  <c r="P11" i="56"/>
  <c r="Q11" i="56" s="1"/>
  <c r="N10" i="56"/>
  <c r="O10" i="56" s="1"/>
  <c r="M10" i="56"/>
  <c r="R10" i="56" s="1"/>
  <c r="M22" i="56"/>
  <c r="L30" i="56"/>
  <c r="J27" i="56"/>
  <c r="J62" i="56" s="1"/>
  <c r="M53" i="56"/>
  <c r="L53" i="56"/>
  <c r="N53" i="56" s="1"/>
  <c r="O53" i="56" s="1"/>
  <c r="E62" i="56"/>
  <c r="M14" i="56"/>
  <c r="L14" i="56"/>
  <c r="N14" i="56" s="1"/>
  <c r="O14" i="56" s="1"/>
  <c r="Q21" i="56"/>
  <c r="R24" i="56"/>
  <c r="P24" i="56"/>
  <c r="Q24" i="56" s="1"/>
  <c r="R39" i="56"/>
  <c r="P39" i="56"/>
  <c r="P38" i="56" s="1"/>
  <c r="N39" i="56"/>
  <c r="R42" i="56"/>
  <c r="N19" i="56"/>
  <c r="K26" i="56"/>
  <c r="R26" i="56"/>
  <c r="I8" i="56"/>
  <c r="F62" i="56"/>
  <c r="R9" i="56"/>
  <c r="K16" i="56"/>
  <c r="R16" i="56"/>
  <c r="C18" i="56"/>
  <c r="R21" i="56"/>
  <c r="N26" i="56"/>
  <c r="O26" i="56" s="1"/>
  <c r="P26" i="56"/>
  <c r="Q26" i="56" s="1"/>
  <c r="O28" i="56"/>
  <c r="H32" i="56"/>
  <c r="C27" i="56"/>
  <c r="M34" i="56"/>
  <c r="R34" i="56" s="1"/>
  <c r="C38" i="56"/>
  <c r="H40" i="56"/>
  <c r="K45" i="56"/>
  <c r="P45" i="56"/>
  <c r="Q45" i="56" s="1"/>
  <c r="R45" i="56"/>
  <c r="K50" i="56"/>
  <c r="C8" i="56"/>
  <c r="K12" i="56"/>
  <c r="R12" i="56"/>
  <c r="K13" i="56"/>
  <c r="R13" i="56"/>
  <c r="Q16" i="56"/>
  <c r="H24" i="56"/>
  <c r="N24" i="56" s="1"/>
  <c r="O24" i="56" s="1"/>
  <c r="C22" i="56"/>
  <c r="K25" i="56"/>
  <c r="M30" i="56"/>
  <c r="M31" i="56"/>
  <c r="I27" i="56"/>
  <c r="P34" i="56"/>
  <c r="N34" i="56"/>
  <c r="O34" i="56" s="1"/>
  <c r="K34" i="56"/>
  <c r="M41" i="56"/>
  <c r="L41" i="56"/>
  <c r="L38" i="56" s="1"/>
  <c r="I38" i="56"/>
  <c r="H43" i="56"/>
  <c r="L46" i="56"/>
  <c r="M46" i="56"/>
  <c r="L51" i="56"/>
  <c r="M51" i="56"/>
  <c r="H61" i="56"/>
  <c r="C60" i="56"/>
  <c r="L15" i="56"/>
  <c r="N15" i="56" s="1"/>
  <c r="O15" i="56" s="1"/>
  <c r="R17" i="56"/>
  <c r="R19" i="56"/>
  <c r="L23" i="56"/>
  <c r="P25" i="56"/>
  <c r="Q25" i="56" s="1"/>
  <c r="R29" i="56"/>
  <c r="L31" i="56"/>
  <c r="L35" i="56"/>
  <c r="L47" i="56"/>
  <c r="Q55" i="56"/>
  <c r="M57" i="56"/>
  <c r="L57" i="56"/>
  <c r="P59" i="56"/>
  <c r="K59" i="56"/>
  <c r="K17" i="56"/>
  <c r="K19" i="56"/>
  <c r="L20" i="56"/>
  <c r="L32" i="56"/>
  <c r="L36" i="56"/>
  <c r="N42" i="56"/>
  <c r="I43" i="56"/>
  <c r="L44" i="56"/>
  <c r="L48" i="56"/>
  <c r="N48" i="56" s="1"/>
  <c r="O48" i="56" s="1"/>
  <c r="L54" i="56"/>
  <c r="M59" i="56"/>
  <c r="Q59" i="56" s="1"/>
  <c r="Q28" i="56"/>
  <c r="M27" i="56"/>
  <c r="H47" i="56"/>
  <c r="C43" i="56"/>
  <c r="L49" i="56"/>
  <c r="N49" i="56" s="1"/>
  <c r="R55" i="56"/>
  <c r="K58" i="56"/>
  <c r="R58" i="56"/>
  <c r="Q61" i="56"/>
  <c r="Q60" i="56" s="1"/>
  <c r="L60" i="56"/>
  <c r="N47" i="56" l="1"/>
  <c r="O47" i="56" s="1"/>
  <c r="R23" i="56"/>
  <c r="R22" i="56" s="1"/>
  <c r="L22" i="56"/>
  <c r="P23" i="56"/>
  <c r="K23" i="56"/>
  <c r="H18" i="56"/>
  <c r="R54" i="56"/>
  <c r="N54" i="56"/>
  <c r="P54" i="56"/>
  <c r="Q54" i="56" s="1"/>
  <c r="P31" i="56"/>
  <c r="Q31" i="56" s="1"/>
  <c r="R31" i="56"/>
  <c r="K31" i="56"/>
  <c r="N31" i="56"/>
  <c r="O31" i="56" s="1"/>
  <c r="H60" i="56"/>
  <c r="N61" i="56"/>
  <c r="N60" i="56" s="1"/>
  <c r="P51" i="56"/>
  <c r="Q51" i="56" s="1"/>
  <c r="R51" i="56"/>
  <c r="N32" i="56"/>
  <c r="O32" i="56" s="1"/>
  <c r="H27" i="56"/>
  <c r="R20" i="56"/>
  <c r="R18" i="56" s="1"/>
  <c r="L18" i="56"/>
  <c r="P20" i="56"/>
  <c r="P35" i="56"/>
  <c r="Q35" i="56" s="1"/>
  <c r="R35" i="56"/>
  <c r="K35" i="56"/>
  <c r="N35" i="56"/>
  <c r="O35" i="56" s="1"/>
  <c r="C62" i="56"/>
  <c r="M43" i="56"/>
  <c r="K8" i="56"/>
  <c r="P48" i="56"/>
  <c r="Q48" i="56" s="1"/>
  <c r="K48" i="56"/>
  <c r="R48" i="56"/>
  <c r="P36" i="56"/>
  <c r="Q36" i="56" s="1"/>
  <c r="K36" i="56"/>
  <c r="R36" i="56"/>
  <c r="R57" i="56"/>
  <c r="P57" i="56"/>
  <c r="N57" i="56"/>
  <c r="K41" i="56"/>
  <c r="R41" i="56"/>
  <c r="K24" i="56"/>
  <c r="Q39" i="56"/>
  <c r="K53" i="56"/>
  <c r="R53" i="56"/>
  <c r="P53" i="56"/>
  <c r="P30" i="56"/>
  <c r="Q30" i="56" s="1"/>
  <c r="N30" i="56"/>
  <c r="R30" i="56"/>
  <c r="K30" i="56"/>
  <c r="L27" i="56"/>
  <c r="K27" i="56" s="1"/>
  <c r="N23" i="56"/>
  <c r="N40" i="56"/>
  <c r="O40" i="56" s="1"/>
  <c r="H38" i="56"/>
  <c r="K38" i="56" s="1"/>
  <c r="K40" i="56"/>
  <c r="P49" i="56"/>
  <c r="Q49" i="56" s="1"/>
  <c r="K49" i="56"/>
  <c r="K44" i="56"/>
  <c r="P44" i="56"/>
  <c r="L43" i="56"/>
  <c r="P32" i="56"/>
  <c r="Q32" i="56" s="1"/>
  <c r="K32" i="56"/>
  <c r="R32" i="56"/>
  <c r="R59" i="56"/>
  <c r="Q57" i="56"/>
  <c r="P47" i="56"/>
  <c r="Q47" i="56" s="1"/>
  <c r="R47" i="56"/>
  <c r="K47" i="56"/>
  <c r="R15" i="56"/>
  <c r="P15" i="56"/>
  <c r="Q15" i="56" s="1"/>
  <c r="K15" i="56"/>
  <c r="P46" i="56"/>
  <c r="Q46" i="56" s="1"/>
  <c r="R46" i="56"/>
  <c r="K46" i="56"/>
  <c r="M38" i="56"/>
  <c r="R38" i="56" s="1"/>
  <c r="Q41" i="56"/>
  <c r="H22" i="56"/>
  <c r="N51" i="56"/>
  <c r="N46" i="56"/>
  <c r="O46" i="56" s="1"/>
  <c r="N41" i="56"/>
  <c r="O41" i="56" s="1"/>
  <c r="Q34" i="56"/>
  <c r="I62" i="56"/>
  <c r="O19" i="56"/>
  <c r="N36" i="56"/>
  <c r="O36" i="56" s="1"/>
  <c r="P14" i="56"/>
  <c r="P8" i="56" s="1"/>
  <c r="K14" i="56"/>
  <c r="R14" i="56"/>
  <c r="R8" i="56" s="1"/>
  <c r="Q53" i="56"/>
  <c r="Q10" i="56"/>
  <c r="M8" i="56"/>
  <c r="O9" i="56"/>
  <c r="N8" i="56"/>
  <c r="N18" i="56"/>
  <c r="N44" i="56"/>
  <c r="O18" i="56" l="1"/>
  <c r="R44" i="56"/>
  <c r="N38" i="56"/>
  <c r="O38" i="56" s="1"/>
  <c r="Q27" i="56"/>
  <c r="K22" i="56"/>
  <c r="H62" i="56"/>
  <c r="P43" i="56"/>
  <c r="Q44" i="56"/>
  <c r="Q43" i="56" s="1"/>
  <c r="O23" i="56"/>
  <c r="N22" i="56"/>
  <c r="O22" i="56" s="1"/>
  <c r="Q14" i="56"/>
  <c r="Q8" i="56" s="1"/>
  <c r="P18" i="56"/>
  <c r="P62" i="56" s="1"/>
  <c r="Q20" i="56"/>
  <c r="Q18" i="56" s="1"/>
  <c r="O8" i="56"/>
  <c r="O30" i="56"/>
  <c r="N27" i="56"/>
  <c r="O27" i="56" s="1"/>
  <c r="K18" i="56"/>
  <c r="R49" i="56"/>
  <c r="P27" i="56"/>
  <c r="Q38" i="56"/>
  <c r="O44" i="56"/>
  <c r="N43" i="56"/>
  <c r="O43" i="56" s="1"/>
  <c r="M62" i="56"/>
  <c r="K43" i="56"/>
  <c r="R43" i="56"/>
  <c r="R27" i="56" s="1"/>
  <c r="R62" i="56" s="1"/>
  <c r="L62" i="56"/>
  <c r="P22" i="56"/>
  <c r="Q23" i="56"/>
  <c r="Q22" i="56" s="1"/>
  <c r="K62" i="56" l="1"/>
  <c r="N62" i="56"/>
  <c r="O62" i="56" s="1"/>
  <c r="Q62" i="56"/>
  <c r="U76" i="43" l="1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74" i="43" l="1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</calcChain>
</file>

<file path=xl/sharedStrings.xml><?xml version="1.0" encoding="utf-8"?>
<sst xmlns="http://schemas.openxmlformats.org/spreadsheetml/2006/main" count="242" uniqueCount="169">
  <si>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</si>
  <si>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</si>
  <si>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</si>
  <si>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</si>
  <si>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</si>
  <si>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</si>
  <si>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</si>
  <si>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</si>
  <si>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2020110103</t>
  </si>
  <si>
    <t>AUXILIO DE TRANSPORTE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</si>
  <si>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</si>
  <si>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</si>
  <si>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</si>
  <si>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</si>
  <si>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</si>
  <si>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</si>
  <si>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</si>
  <si>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</si>
  <si>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</si>
  <si>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</si>
  <si>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</si>
  <si>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</si>
  <si>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</si>
  <si>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</si>
  <si>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</si>
  <si>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</si>
  <si>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</si>
  <si>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</si>
  <si>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</si>
  <si>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</si>
  <si>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</si>
  <si>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</si>
  <si>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</si>
  <si>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</si>
  <si>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</si>
  <si>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</si>
  <si>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</si>
  <si>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</si>
  <si>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</si>
  <si>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</si>
  <si>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</si>
  <si>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</si>
  <si>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</si>
  <si>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</si>
  <si>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</si>
  <si>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</si>
  <si>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</si>
  <si>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</si>
  <si>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</si>
  <si>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</si>
  <si>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</si>
  <si>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</si>
  <si>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</si>
  <si>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</si>
  <si>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</si>
  <si>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</si>
  <si>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</si>
  <si>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</si>
  <si>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</si>
  <si>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</si>
  <si>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</si>
  <si>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</si>
  <si>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</si>
  <si>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</si>
  <si>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</si>
  <si>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</si>
  <si>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</si>
  <si>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</si>
  <si>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</si>
  <si>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</si>
  <si>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</si>
  <si>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</si>
  <si>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</si>
  <si>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</si>
  <si>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</si>
  <si>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</si>
  <si>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</si>
  <si>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</si>
  <si>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</si>
  <si>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</si>
  <si>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</si>
  <si>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</si>
  <si>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</si>
  <si>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</si>
  <si>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</si>
  <si>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</si>
  <si>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</si>
  <si>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</si>
  <si>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</si>
  <si>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</si>
  <si>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</si>
  <si>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</si>
  <si>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</si>
  <si>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</si>
  <si>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</si>
  <si>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</si>
  <si>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</si>
  <si>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</si>
  <si>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</si>
  <si>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</si>
  <si>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</si>
  <si>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</si>
  <si>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</si>
  <si>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</si>
  <si>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</si>
  <si>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</si>
  <si>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</si>
  <si>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</si>
  <si>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</si>
  <si>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</si>
  <si>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</si>
  <si>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</si>
  <si>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</si>
  <si>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</si>
  <si>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</si>
  <si>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</si>
  <si>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</si>
  <si>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</si>
  <si>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</si>
  <si>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</si>
  <si>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</si>
  <si>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</si>
  <si>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</si>
  <si>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</si>
  <si>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</si>
  <si>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</si>
  <si>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</si>
  <si>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</si>
  <si>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</si>
  <si>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</si>
  <si>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</si>
  <si>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</si>
  <si>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</si>
  <si>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</si>
  <si>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</si>
  <si>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</si>
  <si>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</si>
  <si>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</si>
  <si>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GASTOS FINANCIEROS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</si>
  <si>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</si>
  <si>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</si>
  <si>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</si>
  <si>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</si>
  <si>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</si>
  <si>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</si>
  <si>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</si>
  <si>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EJECUCION</t>
  </si>
  <si>
    <t>%</t>
  </si>
  <si>
    <t>SALDO</t>
  </si>
  <si>
    <t xml:space="preserve">MESES  ANTER. </t>
  </si>
  <si>
    <t>MES</t>
  </si>
  <si>
    <t>DISPONIBLE</t>
  </si>
  <si>
    <t>TOTALES</t>
  </si>
  <si>
    <t>RESPONSABLE</t>
  </si>
  <si>
    <t>NOHEMILCE QUINTERO CETINA - DIRECTORA ADMINISTRATIVA Y FINANCIERA</t>
  </si>
  <si>
    <t>PROGRAMA ANUAL MENSUALIZADO DE CAJA -INGRESOS AÑO 2020</t>
  </si>
  <si>
    <t xml:space="preserve">                                           PROGRAMA ANUAL MENSUALIZADO DE CAJA -EGRESOS AÑO 2020</t>
  </si>
  <si>
    <t>EJECUCIÓN</t>
  </si>
  <si>
    <t>45 SUELDO PERSONAL NOMINA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</si>
  <si>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</si>
  <si>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</si>
  <si>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</si>
  <si>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</si>
  <si>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</si>
  <si>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</si>
  <si>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REALIZADOS</t>
  </si>
  <si>
    <t>APROPIACIÓN</t>
  </si>
  <si>
    <t>COMPROMISOS</t>
  </si>
  <si>
    <t>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</si>
</sst>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165" fontId="1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" xfId="2" applyNumberFormat="1" applyFont="1" applyFill="1" applyBorder="1"/>
    <xf numFmtId="167" fontId="8" fillId="2" borderId="16" xfId="2" applyNumberFormat="1" applyFont="1" applyFill="1" applyBorder="1"/>
    <xf numFmtId="0" fontId="2" fillId="0" borderId="0" xfId="5" applyFont="1" applyBorder="1"/>
    <xf numFmtId="0" fontId="2" fillId="0" borderId="0" xfId="5" applyFont="1"/>
    <xf numFmtId="3" fontId="2" fillId="0" borderId="0" xfId="5" applyNumberFormat="1" applyFont="1"/>
    <xf numFmtId="3" fontId="2" fillId="0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0" fontId="2" fillId="0" borderId="0" xfId="5" applyFont="1" applyAlignment="1">
      <alignment horizontal="left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4" fillId="0" borderId="26" xfId="1" applyFont="1" applyBorder="1" applyAlignment="1">
      <alignment horizontal="right"/>
    </xf>
    <xf numFmtId="0" fontId="7" fillId="0" borderId="27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25" xfId="1" applyBorder="1"/>
    <xf numFmtId="0" fontId="6" fillId="4" borderId="25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26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26" xfId="1" applyFont="1" applyBorder="1" applyAlignment="1">
      <alignment horizontal="right"/>
    </xf>
    <xf numFmtId="0" fontId="2" fillId="0" borderId="2" xfId="1" applyFont="1" applyBorder="1"/>
    <xf numFmtId="41" fontId="14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1" fillId="7" borderId="1" xfId="1" applyNumberFormat="1" applyFont="1" applyFill="1" applyBorder="1" applyAlignment="1">
      <alignment horizontal="right"/>
    </xf>
    <xf numFmtId="3" fontId="5" fillId="8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26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26" xfId="1" applyNumberFormat="1" applyFont="1" applyFill="1" applyBorder="1" applyAlignment="1">
      <alignment horizontal="center"/>
    </xf>
    <xf numFmtId="3" fontId="22" fillId="5" borderId="1" xfId="1" applyNumberFormat="1" applyFont="1" applyFill="1" applyBorder="1" applyAlignment="1">
      <alignment horizontal="right"/>
    </xf>
    <xf numFmtId="3" fontId="7" fillId="8" borderId="1" xfId="1" applyNumberFormat="1" applyFont="1" applyFill="1" applyBorder="1" applyAlignment="1">
      <alignment horizontal="right"/>
    </xf>
    <xf numFmtId="0" fontId="5" fillId="0" borderId="25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28" xfId="1" applyFont="1" applyBorder="1" applyAlignment="1">
      <alignment horizontal="right"/>
    </xf>
    <xf numFmtId="0" fontId="2" fillId="0" borderId="29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1" fillId="7" borderId="16" xfId="1" applyNumberFormat="1" applyFont="1" applyFill="1" applyBorder="1" applyAlignment="1">
      <alignment horizontal="right"/>
    </xf>
    <xf numFmtId="3" fontId="5" fillId="8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28" xfId="1" applyFont="1" applyFill="1" applyBorder="1" applyAlignment="1">
      <alignment horizontal="right" vertical="center"/>
    </xf>
    <xf numFmtId="0" fontId="11" fillId="6" borderId="29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2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3" fillId="0" borderId="0" xfId="1" applyNumberFormat="1" applyFont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7" xfId="5" applyFont="1" applyFill="1" applyBorder="1"/>
    <xf numFmtId="3" fontId="2" fillId="0" borderId="0" xfId="5" applyNumberFormat="1" applyFont="1" applyFill="1" applyBorder="1"/>
    <xf numFmtId="3" fontId="2" fillId="0" borderId="17" xfId="5" applyNumberFormat="1" applyFont="1" applyFill="1" applyBorder="1"/>
    <xf numFmtId="3" fontId="2" fillId="0" borderId="18" xfId="5" applyNumberFormat="1" applyFont="1" applyFill="1" applyBorder="1"/>
    <xf numFmtId="0" fontId="2" fillId="0" borderId="19" xfId="5" applyFont="1" applyFill="1" applyBorder="1"/>
    <xf numFmtId="4" fontId="4" fillId="0" borderId="4" xfId="5" applyNumberFormat="1" applyFont="1" applyFill="1" applyBorder="1"/>
    <xf numFmtId="3" fontId="2" fillId="0" borderId="19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19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7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7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5" applyFont="1" applyFill="1" applyBorder="1"/>
    <xf numFmtId="3" fontId="4" fillId="0" borderId="21" xfId="5" applyNumberFormat="1" applyFont="1" applyFill="1" applyBorder="1" applyAlignment="1">
      <alignment horizontal="right" vertical="center"/>
    </xf>
    <xf numFmtId="3" fontId="15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left"/>
    </xf>
    <xf numFmtId="41" fontId="0" fillId="0" borderId="1" xfId="12" applyFont="1" applyFill="1" applyBorder="1"/>
    <xf numFmtId="3" fontId="14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0" xfId="11" applyFont="1" applyFill="1" applyBorder="1"/>
    <xf numFmtId="41" fontId="0" fillId="0" borderId="0" xfId="12" applyFont="1" applyFill="1"/>
    <xf numFmtId="41" fontId="14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4" fillId="0" borderId="1" xfId="1" applyNumberFormat="1" applyFont="1" applyFill="1" applyBorder="1" applyAlignment="1">
      <alignment horizontal="right"/>
    </xf>
    <xf numFmtId="0" fontId="4" fillId="0" borderId="19" xfId="1" applyFont="1" applyFill="1" applyBorder="1" applyAlignment="1">
      <alignment vertical="center"/>
    </xf>
    <xf numFmtId="41" fontId="4" fillId="0" borderId="19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41" fontId="4" fillId="0" borderId="19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8" xfId="12" applyFont="1" applyFill="1" applyBorder="1"/>
    <xf numFmtId="167" fontId="9" fillId="0" borderId="1" xfId="2" applyNumberFormat="1" applyFont="1" applyFill="1" applyBorder="1"/>
    <xf numFmtId="0" fontId="2" fillId="0" borderId="19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left"/>
    </xf>
    <xf numFmtId="41" fontId="0" fillId="0" borderId="24" xfId="12" applyFont="1" applyFill="1" applyBorder="1"/>
    <xf numFmtId="41" fontId="14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8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167" fontId="5" fillId="0" borderId="4" xfId="4" applyNumberFormat="1" applyFont="1" applyBorder="1" applyAlignment="1">
      <alignment horizontal="right"/>
    </xf>
    <xf numFmtId="0" fontId="12" fillId="6" borderId="9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24" fillId="6" borderId="9" xfId="1" applyFont="1" applyFill="1" applyBorder="1" applyAlignment="1">
      <alignment horizontal="center"/>
    </xf>
    <xf numFmtId="0" fontId="10" fillId="0" borderId="0" xfId="1" applyFont="1"/>
    <xf numFmtId="0" fontId="7" fillId="0" borderId="30" xfId="1" applyFont="1" applyBorder="1"/>
    <xf numFmtId="3" fontId="5" fillId="0" borderId="26" xfId="1" applyNumberFormat="1" applyFont="1" applyBorder="1" applyAlignment="1">
      <alignment horizontal="right"/>
    </xf>
    <xf numFmtId="3" fontId="19" fillId="6" borderId="16" xfId="1" applyNumberFormat="1" applyFont="1" applyFill="1" applyBorder="1" applyAlignment="1">
      <alignment horizontal="right" vertical="center"/>
    </xf>
    <xf numFmtId="0" fontId="12" fillId="6" borderId="9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25" xfId="1" applyFont="1" applyFill="1" applyBorder="1" applyAlignment="1">
      <alignment horizontal="right"/>
    </xf>
    <xf numFmtId="0" fontId="12" fillId="6" borderId="12" xfId="1" applyFont="1" applyFill="1" applyBorder="1" applyAlignment="1">
      <alignment horizontal="right"/>
    </xf>
    <xf numFmtId="0" fontId="12" fillId="6" borderId="10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24" fillId="6" borderId="13" xfId="1" applyFont="1" applyFill="1" applyBorder="1"/>
    <xf numFmtId="3" fontId="6" fillId="3" borderId="1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/>
    </xf>
    <xf numFmtId="9" fontId="7" fillId="3" borderId="26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  <xf numFmtId="3" fontId="10" fillId="3" borderId="4" xfId="1" applyNumberFormat="1" applyFont="1" applyFill="1" applyBorder="1" applyAlignment="1">
      <alignment horizontal="right" vertical="center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/>
    <xf numFmtId="0" fontId="7" fillId="0" borderId="4" xfId="1" applyFont="1" applyFill="1" applyBorder="1" applyAlignment="1">
      <alignment horizontal="right" wrapText="1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8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</cellXfs>
  <cellStyles count="15"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 x14ac:dyDescent="0.2"/>
  <cols>
    <col min="1" max="1" width="12.625" style="10" customWidth="1"/>
    <col min="2" max="2" width="43.375" style="6" customWidth="1"/>
    <col min="3" max="3" width="19" style="6" customWidth="1"/>
    <col min="4" max="5" width="13.125" style="6" customWidth="1"/>
    <col min="6" max="6" width="13.5" style="6" customWidth="1"/>
    <col min="7" max="7" width="21.25" style="6" customWidth="1"/>
    <col min="8" max="8" width="15.25" style="6" customWidth="1"/>
    <col min="9" max="9" width="15.625" style="6" customWidth="1"/>
    <col min="10" max="10" width="15.625" style="6" bestFit="1" customWidth="1"/>
    <col min="11" max="19" width="14.625" style="6" customWidth="1"/>
    <col min="20" max="20" width="15.875" style="6" bestFit="1" customWidth="1"/>
    <col min="21" max="21" width="11" style="6" customWidth="1"/>
    <col min="22" max="257" width="11" style="6"/>
    <col min="258" max="258" width="51" style="6" customWidth="1"/>
    <col min="259" max="259" width="19" style="6" customWidth="1"/>
    <col min="260" max="260" width="15.375" style="6" customWidth="1"/>
    <col min="261" max="261" width="14.5" style="6" customWidth="1"/>
    <col min="262" max="262" width="19.75" style="6" customWidth="1"/>
    <col min="263" max="263" width="20.5" style="6" customWidth="1"/>
    <col min="264" max="264" width="15.25" style="6" customWidth="1"/>
    <col min="265" max="265" width="15.625" style="6" customWidth="1"/>
    <col min="266" max="266" width="15.625" style="6" bestFit="1" customWidth="1"/>
    <col min="267" max="267" width="14.875" style="6" customWidth="1"/>
    <col min="268" max="268" width="15.625" style="6" bestFit="1" customWidth="1"/>
    <col min="269" max="269" width="15" style="6" customWidth="1"/>
    <col min="270" max="270" width="15.625" style="6" bestFit="1" customWidth="1"/>
    <col min="271" max="271" width="15.875" style="6" customWidth="1"/>
    <col min="272" max="272" width="16.25" style="6" customWidth="1"/>
    <col min="273" max="273" width="16.75" style="6" customWidth="1"/>
    <col min="274" max="274" width="14.875" style="6" customWidth="1"/>
    <col min="275" max="275" width="19.625" style="6" bestFit="1" customWidth="1"/>
    <col min="276" max="276" width="21.875" style="6" customWidth="1"/>
    <col min="277" max="513" width="11" style="6"/>
    <col min="514" max="514" width="51" style="6" customWidth="1"/>
    <col min="515" max="515" width="19" style="6" customWidth="1"/>
    <col min="516" max="516" width="15.375" style="6" customWidth="1"/>
    <col min="517" max="517" width="14.5" style="6" customWidth="1"/>
    <col min="518" max="518" width="19.75" style="6" customWidth="1"/>
    <col min="519" max="519" width="20.5" style="6" customWidth="1"/>
    <col min="520" max="520" width="15.25" style="6" customWidth="1"/>
    <col min="521" max="521" width="15.625" style="6" customWidth="1"/>
    <col min="522" max="522" width="15.625" style="6" bestFit="1" customWidth="1"/>
    <col min="523" max="523" width="14.875" style="6" customWidth="1"/>
    <col min="524" max="524" width="15.625" style="6" bestFit="1" customWidth="1"/>
    <col min="525" max="525" width="15" style="6" customWidth="1"/>
    <col min="526" max="526" width="15.625" style="6" bestFit="1" customWidth="1"/>
    <col min="527" max="527" width="15.875" style="6" customWidth="1"/>
    <col min="528" max="528" width="16.25" style="6" customWidth="1"/>
    <col min="529" max="529" width="16.75" style="6" customWidth="1"/>
    <col min="530" max="530" width="14.875" style="6" customWidth="1"/>
    <col min="531" max="531" width="19.625" style="6" bestFit="1" customWidth="1"/>
    <col min="532" max="532" width="21.875" style="6" customWidth="1"/>
    <col min="533" max="769" width="11" style="6"/>
    <col min="770" max="770" width="51" style="6" customWidth="1"/>
    <col min="771" max="771" width="19" style="6" customWidth="1"/>
    <col min="772" max="772" width="15.375" style="6" customWidth="1"/>
    <col min="773" max="773" width="14.5" style="6" customWidth="1"/>
    <col min="774" max="774" width="19.75" style="6" customWidth="1"/>
    <col min="775" max="775" width="20.5" style="6" customWidth="1"/>
    <col min="776" max="776" width="15.25" style="6" customWidth="1"/>
    <col min="777" max="777" width="15.625" style="6" customWidth="1"/>
    <col min="778" max="778" width="15.625" style="6" bestFit="1" customWidth="1"/>
    <col min="779" max="779" width="14.875" style="6" customWidth="1"/>
    <col min="780" max="780" width="15.625" style="6" bestFit="1" customWidth="1"/>
    <col min="781" max="781" width="15" style="6" customWidth="1"/>
    <col min="782" max="782" width="15.625" style="6" bestFit="1" customWidth="1"/>
    <col min="783" max="783" width="15.875" style="6" customWidth="1"/>
    <col min="784" max="784" width="16.25" style="6" customWidth="1"/>
    <col min="785" max="785" width="16.75" style="6" customWidth="1"/>
    <col min="786" max="786" width="14.875" style="6" customWidth="1"/>
    <col min="787" max="787" width="19.625" style="6" bestFit="1" customWidth="1"/>
    <col min="788" max="788" width="21.875" style="6" customWidth="1"/>
    <col min="789" max="1025" width="11" style="6"/>
    <col min="1026" max="1026" width="51" style="6" customWidth="1"/>
    <col min="1027" max="1027" width="19" style="6" customWidth="1"/>
    <col min="1028" max="1028" width="15.375" style="6" customWidth="1"/>
    <col min="1029" max="1029" width="14.5" style="6" customWidth="1"/>
    <col min="1030" max="1030" width="19.75" style="6" customWidth="1"/>
    <col min="1031" max="1031" width="20.5" style="6" customWidth="1"/>
    <col min="1032" max="1032" width="15.25" style="6" customWidth="1"/>
    <col min="1033" max="1033" width="15.625" style="6" customWidth="1"/>
    <col min="1034" max="1034" width="15.625" style="6" bestFit="1" customWidth="1"/>
    <col min="1035" max="1035" width="14.875" style="6" customWidth="1"/>
    <col min="1036" max="1036" width="15.625" style="6" bestFit="1" customWidth="1"/>
    <col min="1037" max="1037" width="15" style="6" customWidth="1"/>
    <col min="1038" max="1038" width="15.625" style="6" bestFit="1" customWidth="1"/>
    <col min="1039" max="1039" width="15.875" style="6" customWidth="1"/>
    <col min="1040" max="1040" width="16.25" style="6" customWidth="1"/>
    <col min="1041" max="1041" width="16.75" style="6" customWidth="1"/>
    <col min="1042" max="1042" width="14.875" style="6" customWidth="1"/>
    <col min="1043" max="1043" width="19.625" style="6" bestFit="1" customWidth="1"/>
    <col min="1044" max="1044" width="21.875" style="6" customWidth="1"/>
    <col min="1045" max="1281" width="11" style="6"/>
    <col min="1282" max="1282" width="51" style="6" customWidth="1"/>
    <col min="1283" max="1283" width="19" style="6" customWidth="1"/>
    <col min="1284" max="1284" width="15.375" style="6" customWidth="1"/>
    <col min="1285" max="1285" width="14.5" style="6" customWidth="1"/>
    <col min="1286" max="1286" width="19.75" style="6" customWidth="1"/>
    <col min="1287" max="1287" width="20.5" style="6" customWidth="1"/>
    <col min="1288" max="1288" width="15.25" style="6" customWidth="1"/>
    <col min="1289" max="1289" width="15.625" style="6" customWidth="1"/>
    <col min="1290" max="1290" width="15.625" style="6" bestFit="1" customWidth="1"/>
    <col min="1291" max="1291" width="14.875" style="6" customWidth="1"/>
    <col min="1292" max="1292" width="15.625" style="6" bestFit="1" customWidth="1"/>
    <col min="1293" max="1293" width="15" style="6" customWidth="1"/>
    <col min="1294" max="1294" width="15.625" style="6" bestFit="1" customWidth="1"/>
    <col min="1295" max="1295" width="15.875" style="6" customWidth="1"/>
    <col min="1296" max="1296" width="16.25" style="6" customWidth="1"/>
    <col min="1297" max="1297" width="16.75" style="6" customWidth="1"/>
    <col min="1298" max="1298" width="14.875" style="6" customWidth="1"/>
    <col min="1299" max="1299" width="19.625" style="6" bestFit="1" customWidth="1"/>
    <col min="1300" max="1300" width="21.875" style="6" customWidth="1"/>
    <col min="1301" max="1537" width="11" style="6"/>
    <col min="1538" max="1538" width="51" style="6" customWidth="1"/>
    <col min="1539" max="1539" width="19" style="6" customWidth="1"/>
    <col min="1540" max="1540" width="15.375" style="6" customWidth="1"/>
    <col min="1541" max="1541" width="14.5" style="6" customWidth="1"/>
    <col min="1542" max="1542" width="19.75" style="6" customWidth="1"/>
    <col min="1543" max="1543" width="20.5" style="6" customWidth="1"/>
    <col min="1544" max="1544" width="15.25" style="6" customWidth="1"/>
    <col min="1545" max="1545" width="15.625" style="6" customWidth="1"/>
    <col min="1546" max="1546" width="15.625" style="6" bestFit="1" customWidth="1"/>
    <col min="1547" max="1547" width="14.875" style="6" customWidth="1"/>
    <col min="1548" max="1548" width="15.625" style="6" bestFit="1" customWidth="1"/>
    <col min="1549" max="1549" width="15" style="6" customWidth="1"/>
    <col min="1550" max="1550" width="15.625" style="6" bestFit="1" customWidth="1"/>
    <col min="1551" max="1551" width="15.875" style="6" customWidth="1"/>
    <col min="1552" max="1552" width="16.25" style="6" customWidth="1"/>
    <col min="1553" max="1553" width="16.75" style="6" customWidth="1"/>
    <col min="1554" max="1554" width="14.875" style="6" customWidth="1"/>
    <col min="1555" max="1555" width="19.625" style="6" bestFit="1" customWidth="1"/>
    <col min="1556" max="1556" width="21.875" style="6" customWidth="1"/>
    <col min="1557" max="1793" width="11" style="6"/>
    <col min="1794" max="1794" width="51" style="6" customWidth="1"/>
    <col min="1795" max="1795" width="19" style="6" customWidth="1"/>
    <col min="1796" max="1796" width="15.375" style="6" customWidth="1"/>
    <col min="1797" max="1797" width="14.5" style="6" customWidth="1"/>
    <col min="1798" max="1798" width="19.75" style="6" customWidth="1"/>
    <col min="1799" max="1799" width="20.5" style="6" customWidth="1"/>
    <col min="1800" max="1800" width="15.25" style="6" customWidth="1"/>
    <col min="1801" max="1801" width="15.625" style="6" customWidth="1"/>
    <col min="1802" max="1802" width="15.625" style="6" bestFit="1" customWidth="1"/>
    <col min="1803" max="1803" width="14.875" style="6" customWidth="1"/>
    <col min="1804" max="1804" width="15.625" style="6" bestFit="1" customWidth="1"/>
    <col min="1805" max="1805" width="15" style="6" customWidth="1"/>
    <col min="1806" max="1806" width="15.625" style="6" bestFit="1" customWidth="1"/>
    <col min="1807" max="1807" width="15.875" style="6" customWidth="1"/>
    <col min="1808" max="1808" width="16.25" style="6" customWidth="1"/>
    <col min="1809" max="1809" width="16.75" style="6" customWidth="1"/>
    <col min="1810" max="1810" width="14.875" style="6" customWidth="1"/>
    <col min="1811" max="1811" width="19.625" style="6" bestFit="1" customWidth="1"/>
    <col min="1812" max="1812" width="21.875" style="6" customWidth="1"/>
    <col min="1813" max="2049" width="11" style="6"/>
    <col min="2050" max="2050" width="51" style="6" customWidth="1"/>
    <col min="2051" max="2051" width="19" style="6" customWidth="1"/>
    <col min="2052" max="2052" width="15.375" style="6" customWidth="1"/>
    <col min="2053" max="2053" width="14.5" style="6" customWidth="1"/>
    <col min="2054" max="2054" width="19.75" style="6" customWidth="1"/>
    <col min="2055" max="2055" width="20.5" style="6" customWidth="1"/>
    <col min="2056" max="2056" width="15.25" style="6" customWidth="1"/>
    <col min="2057" max="2057" width="15.625" style="6" customWidth="1"/>
    <col min="2058" max="2058" width="15.625" style="6" bestFit="1" customWidth="1"/>
    <col min="2059" max="2059" width="14.875" style="6" customWidth="1"/>
    <col min="2060" max="2060" width="15.625" style="6" bestFit="1" customWidth="1"/>
    <col min="2061" max="2061" width="15" style="6" customWidth="1"/>
    <col min="2062" max="2062" width="15.625" style="6" bestFit="1" customWidth="1"/>
    <col min="2063" max="2063" width="15.875" style="6" customWidth="1"/>
    <col min="2064" max="2064" width="16.25" style="6" customWidth="1"/>
    <col min="2065" max="2065" width="16.75" style="6" customWidth="1"/>
    <col min="2066" max="2066" width="14.875" style="6" customWidth="1"/>
    <col min="2067" max="2067" width="19.625" style="6" bestFit="1" customWidth="1"/>
    <col min="2068" max="2068" width="21.875" style="6" customWidth="1"/>
    <col min="2069" max="2305" width="11" style="6"/>
    <col min="2306" max="2306" width="51" style="6" customWidth="1"/>
    <col min="2307" max="2307" width="19" style="6" customWidth="1"/>
    <col min="2308" max="2308" width="15.375" style="6" customWidth="1"/>
    <col min="2309" max="2309" width="14.5" style="6" customWidth="1"/>
    <col min="2310" max="2310" width="19.75" style="6" customWidth="1"/>
    <col min="2311" max="2311" width="20.5" style="6" customWidth="1"/>
    <col min="2312" max="2312" width="15.25" style="6" customWidth="1"/>
    <col min="2313" max="2313" width="15.625" style="6" customWidth="1"/>
    <col min="2314" max="2314" width="15.625" style="6" bestFit="1" customWidth="1"/>
    <col min="2315" max="2315" width="14.875" style="6" customWidth="1"/>
    <col min="2316" max="2316" width="15.625" style="6" bestFit="1" customWidth="1"/>
    <col min="2317" max="2317" width="15" style="6" customWidth="1"/>
    <col min="2318" max="2318" width="15.625" style="6" bestFit="1" customWidth="1"/>
    <col min="2319" max="2319" width="15.875" style="6" customWidth="1"/>
    <col min="2320" max="2320" width="16.25" style="6" customWidth="1"/>
    <col min="2321" max="2321" width="16.75" style="6" customWidth="1"/>
    <col min="2322" max="2322" width="14.875" style="6" customWidth="1"/>
    <col min="2323" max="2323" width="19.625" style="6" bestFit="1" customWidth="1"/>
    <col min="2324" max="2324" width="21.875" style="6" customWidth="1"/>
    <col min="2325" max="2561" width="11" style="6"/>
    <col min="2562" max="2562" width="51" style="6" customWidth="1"/>
    <col min="2563" max="2563" width="19" style="6" customWidth="1"/>
    <col min="2564" max="2564" width="15.375" style="6" customWidth="1"/>
    <col min="2565" max="2565" width="14.5" style="6" customWidth="1"/>
    <col min="2566" max="2566" width="19.75" style="6" customWidth="1"/>
    <col min="2567" max="2567" width="20.5" style="6" customWidth="1"/>
    <col min="2568" max="2568" width="15.25" style="6" customWidth="1"/>
    <col min="2569" max="2569" width="15.625" style="6" customWidth="1"/>
    <col min="2570" max="2570" width="15.625" style="6" bestFit="1" customWidth="1"/>
    <col min="2571" max="2571" width="14.875" style="6" customWidth="1"/>
    <col min="2572" max="2572" width="15.625" style="6" bestFit="1" customWidth="1"/>
    <col min="2573" max="2573" width="15" style="6" customWidth="1"/>
    <col min="2574" max="2574" width="15.625" style="6" bestFit="1" customWidth="1"/>
    <col min="2575" max="2575" width="15.875" style="6" customWidth="1"/>
    <col min="2576" max="2576" width="16.25" style="6" customWidth="1"/>
    <col min="2577" max="2577" width="16.75" style="6" customWidth="1"/>
    <col min="2578" max="2578" width="14.875" style="6" customWidth="1"/>
    <col min="2579" max="2579" width="19.625" style="6" bestFit="1" customWidth="1"/>
    <col min="2580" max="2580" width="21.875" style="6" customWidth="1"/>
    <col min="2581" max="2817" width="11" style="6"/>
    <col min="2818" max="2818" width="51" style="6" customWidth="1"/>
    <col min="2819" max="2819" width="19" style="6" customWidth="1"/>
    <col min="2820" max="2820" width="15.375" style="6" customWidth="1"/>
    <col min="2821" max="2821" width="14.5" style="6" customWidth="1"/>
    <col min="2822" max="2822" width="19.75" style="6" customWidth="1"/>
    <col min="2823" max="2823" width="20.5" style="6" customWidth="1"/>
    <col min="2824" max="2824" width="15.25" style="6" customWidth="1"/>
    <col min="2825" max="2825" width="15.625" style="6" customWidth="1"/>
    <col min="2826" max="2826" width="15.625" style="6" bestFit="1" customWidth="1"/>
    <col min="2827" max="2827" width="14.875" style="6" customWidth="1"/>
    <col min="2828" max="2828" width="15.625" style="6" bestFit="1" customWidth="1"/>
    <col min="2829" max="2829" width="15" style="6" customWidth="1"/>
    <col min="2830" max="2830" width="15.625" style="6" bestFit="1" customWidth="1"/>
    <col min="2831" max="2831" width="15.875" style="6" customWidth="1"/>
    <col min="2832" max="2832" width="16.25" style="6" customWidth="1"/>
    <col min="2833" max="2833" width="16.75" style="6" customWidth="1"/>
    <col min="2834" max="2834" width="14.875" style="6" customWidth="1"/>
    <col min="2835" max="2835" width="19.625" style="6" bestFit="1" customWidth="1"/>
    <col min="2836" max="2836" width="21.875" style="6" customWidth="1"/>
    <col min="2837" max="3073" width="11" style="6"/>
    <col min="3074" max="3074" width="51" style="6" customWidth="1"/>
    <col min="3075" max="3075" width="19" style="6" customWidth="1"/>
    <col min="3076" max="3076" width="15.375" style="6" customWidth="1"/>
    <col min="3077" max="3077" width="14.5" style="6" customWidth="1"/>
    <col min="3078" max="3078" width="19.75" style="6" customWidth="1"/>
    <col min="3079" max="3079" width="20.5" style="6" customWidth="1"/>
    <col min="3080" max="3080" width="15.25" style="6" customWidth="1"/>
    <col min="3081" max="3081" width="15.625" style="6" customWidth="1"/>
    <col min="3082" max="3082" width="15.625" style="6" bestFit="1" customWidth="1"/>
    <col min="3083" max="3083" width="14.875" style="6" customWidth="1"/>
    <col min="3084" max="3084" width="15.625" style="6" bestFit="1" customWidth="1"/>
    <col min="3085" max="3085" width="15" style="6" customWidth="1"/>
    <col min="3086" max="3086" width="15.625" style="6" bestFit="1" customWidth="1"/>
    <col min="3087" max="3087" width="15.875" style="6" customWidth="1"/>
    <col min="3088" max="3088" width="16.25" style="6" customWidth="1"/>
    <col min="3089" max="3089" width="16.75" style="6" customWidth="1"/>
    <col min="3090" max="3090" width="14.875" style="6" customWidth="1"/>
    <col min="3091" max="3091" width="19.625" style="6" bestFit="1" customWidth="1"/>
    <col min="3092" max="3092" width="21.875" style="6" customWidth="1"/>
    <col min="3093" max="3329" width="11" style="6"/>
    <col min="3330" max="3330" width="51" style="6" customWidth="1"/>
    <col min="3331" max="3331" width="19" style="6" customWidth="1"/>
    <col min="3332" max="3332" width="15.375" style="6" customWidth="1"/>
    <col min="3333" max="3333" width="14.5" style="6" customWidth="1"/>
    <col min="3334" max="3334" width="19.75" style="6" customWidth="1"/>
    <col min="3335" max="3335" width="20.5" style="6" customWidth="1"/>
    <col min="3336" max="3336" width="15.25" style="6" customWidth="1"/>
    <col min="3337" max="3337" width="15.625" style="6" customWidth="1"/>
    <col min="3338" max="3338" width="15.625" style="6" bestFit="1" customWidth="1"/>
    <col min="3339" max="3339" width="14.875" style="6" customWidth="1"/>
    <col min="3340" max="3340" width="15.625" style="6" bestFit="1" customWidth="1"/>
    <col min="3341" max="3341" width="15" style="6" customWidth="1"/>
    <col min="3342" max="3342" width="15.625" style="6" bestFit="1" customWidth="1"/>
    <col min="3343" max="3343" width="15.875" style="6" customWidth="1"/>
    <col min="3344" max="3344" width="16.25" style="6" customWidth="1"/>
    <col min="3345" max="3345" width="16.75" style="6" customWidth="1"/>
    <col min="3346" max="3346" width="14.875" style="6" customWidth="1"/>
    <col min="3347" max="3347" width="19.625" style="6" bestFit="1" customWidth="1"/>
    <col min="3348" max="3348" width="21.875" style="6" customWidth="1"/>
    <col min="3349" max="3585" width="11" style="6"/>
    <col min="3586" max="3586" width="51" style="6" customWidth="1"/>
    <col min="3587" max="3587" width="19" style="6" customWidth="1"/>
    <col min="3588" max="3588" width="15.375" style="6" customWidth="1"/>
    <col min="3589" max="3589" width="14.5" style="6" customWidth="1"/>
    <col min="3590" max="3590" width="19.75" style="6" customWidth="1"/>
    <col min="3591" max="3591" width="20.5" style="6" customWidth="1"/>
    <col min="3592" max="3592" width="15.25" style="6" customWidth="1"/>
    <col min="3593" max="3593" width="15.625" style="6" customWidth="1"/>
    <col min="3594" max="3594" width="15.625" style="6" bestFit="1" customWidth="1"/>
    <col min="3595" max="3595" width="14.875" style="6" customWidth="1"/>
    <col min="3596" max="3596" width="15.625" style="6" bestFit="1" customWidth="1"/>
    <col min="3597" max="3597" width="15" style="6" customWidth="1"/>
    <col min="3598" max="3598" width="15.625" style="6" bestFit="1" customWidth="1"/>
    <col min="3599" max="3599" width="15.875" style="6" customWidth="1"/>
    <col min="3600" max="3600" width="16.25" style="6" customWidth="1"/>
    <col min="3601" max="3601" width="16.75" style="6" customWidth="1"/>
    <col min="3602" max="3602" width="14.875" style="6" customWidth="1"/>
    <col min="3603" max="3603" width="19.625" style="6" bestFit="1" customWidth="1"/>
    <col min="3604" max="3604" width="21.875" style="6" customWidth="1"/>
    <col min="3605" max="3841" width="11" style="6"/>
    <col min="3842" max="3842" width="51" style="6" customWidth="1"/>
    <col min="3843" max="3843" width="19" style="6" customWidth="1"/>
    <col min="3844" max="3844" width="15.375" style="6" customWidth="1"/>
    <col min="3845" max="3845" width="14.5" style="6" customWidth="1"/>
    <col min="3846" max="3846" width="19.75" style="6" customWidth="1"/>
    <col min="3847" max="3847" width="20.5" style="6" customWidth="1"/>
    <col min="3848" max="3848" width="15.25" style="6" customWidth="1"/>
    <col min="3849" max="3849" width="15.625" style="6" customWidth="1"/>
    <col min="3850" max="3850" width="15.625" style="6" bestFit="1" customWidth="1"/>
    <col min="3851" max="3851" width="14.875" style="6" customWidth="1"/>
    <col min="3852" max="3852" width="15.625" style="6" bestFit="1" customWidth="1"/>
    <col min="3853" max="3853" width="15" style="6" customWidth="1"/>
    <col min="3854" max="3854" width="15.625" style="6" bestFit="1" customWidth="1"/>
    <col min="3855" max="3855" width="15.875" style="6" customWidth="1"/>
    <col min="3856" max="3856" width="16.25" style="6" customWidth="1"/>
    <col min="3857" max="3857" width="16.75" style="6" customWidth="1"/>
    <col min="3858" max="3858" width="14.875" style="6" customWidth="1"/>
    <col min="3859" max="3859" width="19.625" style="6" bestFit="1" customWidth="1"/>
    <col min="3860" max="3860" width="21.875" style="6" customWidth="1"/>
    <col min="3861" max="4097" width="11" style="6"/>
    <col min="4098" max="4098" width="51" style="6" customWidth="1"/>
    <col min="4099" max="4099" width="19" style="6" customWidth="1"/>
    <col min="4100" max="4100" width="15.375" style="6" customWidth="1"/>
    <col min="4101" max="4101" width="14.5" style="6" customWidth="1"/>
    <col min="4102" max="4102" width="19.75" style="6" customWidth="1"/>
    <col min="4103" max="4103" width="20.5" style="6" customWidth="1"/>
    <col min="4104" max="4104" width="15.25" style="6" customWidth="1"/>
    <col min="4105" max="4105" width="15.625" style="6" customWidth="1"/>
    <col min="4106" max="4106" width="15.625" style="6" bestFit="1" customWidth="1"/>
    <col min="4107" max="4107" width="14.875" style="6" customWidth="1"/>
    <col min="4108" max="4108" width="15.625" style="6" bestFit="1" customWidth="1"/>
    <col min="4109" max="4109" width="15" style="6" customWidth="1"/>
    <col min="4110" max="4110" width="15.625" style="6" bestFit="1" customWidth="1"/>
    <col min="4111" max="4111" width="15.875" style="6" customWidth="1"/>
    <col min="4112" max="4112" width="16.25" style="6" customWidth="1"/>
    <col min="4113" max="4113" width="16.75" style="6" customWidth="1"/>
    <col min="4114" max="4114" width="14.875" style="6" customWidth="1"/>
    <col min="4115" max="4115" width="19.625" style="6" bestFit="1" customWidth="1"/>
    <col min="4116" max="4116" width="21.875" style="6" customWidth="1"/>
    <col min="4117" max="4353" width="11" style="6"/>
    <col min="4354" max="4354" width="51" style="6" customWidth="1"/>
    <col min="4355" max="4355" width="19" style="6" customWidth="1"/>
    <col min="4356" max="4356" width="15.375" style="6" customWidth="1"/>
    <col min="4357" max="4357" width="14.5" style="6" customWidth="1"/>
    <col min="4358" max="4358" width="19.75" style="6" customWidth="1"/>
    <col min="4359" max="4359" width="20.5" style="6" customWidth="1"/>
    <col min="4360" max="4360" width="15.25" style="6" customWidth="1"/>
    <col min="4361" max="4361" width="15.625" style="6" customWidth="1"/>
    <col min="4362" max="4362" width="15.625" style="6" bestFit="1" customWidth="1"/>
    <col min="4363" max="4363" width="14.875" style="6" customWidth="1"/>
    <col min="4364" max="4364" width="15.625" style="6" bestFit="1" customWidth="1"/>
    <col min="4365" max="4365" width="15" style="6" customWidth="1"/>
    <col min="4366" max="4366" width="15.625" style="6" bestFit="1" customWidth="1"/>
    <col min="4367" max="4367" width="15.875" style="6" customWidth="1"/>
    <col min="4368" max="4368" width="16.25" style="6" customWidth="1"/>
    <col min="4369" max="4369" width="16.75" style="6" customWidth="1"/>
    <col min="4370" max="4370" width="14.875" style="6" customWidth="1"/>
    <col min="4371" max="4371" width="19.625" style="6" bestFit="1" customWidth="1"/>
    <col min="4372" max="4372" width="21.875" style="6" customWidth="1"/>
    <col min="4373" max="4609" width="11" style="6"/>
    <col min="4610" max="4610" width="51" style="6" customWidth="1"/>
    <col min="4611" max="4611" width="19" style="6" customWidth="1"/>
    <col min="4612" max="4612" width="15.375" style="6" customWidth="1"/>
    <col min="4613" max="4613" width="14.5" style="6" customWidth="1"/>
    <col min="4614" max="4614" width="19.75" style="6" customWidth="1"/>
    <col min="4615" max="4615" width="20.5" style="6" customWidth="1"/>
    <col min="4616" max="4616" width="15.25" style="6" customWidth="1"/>
    <col min="4617" max="4617" width="15.625" style="6" customWidth="1"/>
    <col min="4618" max="4618" width="15.625" style="6" bestFit="1" customWidth="1"/>
    <col min="4619" max="4619" width="14.875" style="6" customWidth="1"/>
    <col min="4620" max="4620" width="15.625" style="6" bestFit="1" customWidth="1"/>
    <col min="4621" max="4621" width="15" style="6" customWidth="1"/>
    <col min="4622" max="4622" width="15.625" style="6" bestFit="1" customWidth="1"/>
    <col min="4623" max="4623" width="15.875" style="6" customWidth="1"/>
    <col min="4624" max="4624" width="16.25" style="6" customWidth="1"/>
    <col min="4625" max="4625" width="16.75" style="6" customWidth="1"/>
    <col min="4626" max="4626" width="14.875" style="6" customWidth="1"/>
    <col min="4627" max="4627" width="19.625" style="6" bestFit="1" customWidth="1"/>
    <col min="4628" max="4628" width="21.875" style="6" customWidth="1"/>
    <col min="4629" max="4865" width="11" style="6"/>
    <col min="4866" max="4866" width="51" style="6" customWidth="1"/>
    <col min="4867" max="4867" width="19" style="6" customWidth="1"/>
    <col min="4868" max="4868" width="15.375" style="6" customWidth="1"/>
    <col min="4869" max="4869" width="14.5" style="6" customWidth="1"/>
    <col min="4870" max="4870" width="19.75" style="6" customWidth="1"/>
    <col min="4871" max="4871" width="20.5" style="6" customWidth="1"/>
    <col min="4872" max="4872" width="15.25" style="6" customWidth="1"/>
    <col min="4873" max="4873" width="15.625" style="6" customWidth="1"/>
    <col min="4874" max="4874" width="15.625" style="6" bestFit="1" customWidth="1"/>
    <col min="4875" max="4875" width="14.875" style="6" customWidth="1"/>
    <col min="4876" max="4876" width="15.625" style="6" bestFit="1" customWidth="1"/>
    <col min="4877" max="4877" width="15" style="6" customWidth="1"/>
    <col min="4878" max="4878" width="15.625" style="6" bestFit="1" customWidth="1"/>
    <col min="4879" max="4879" width="15.875" style="6" customWidth="1"/>
    <col min="4880" max="4880" width="16.25" style="6" customWidth="1"/>
    <col min="4881" max="4881" width="16.75" style="6" customWidth="1"/>
    <col min="4882" max="4882" width="14.875" style="6" customWidth="1"/>
    <col min="4883" max="4883" width="19.625" style="6" bestFit="1" customWidth="1"/>
    <col min="4884" max="4884" width="21.875" style="6" customWidth="1"/>
    <col min="4885" max="5121" width="11" style="6"/>
    <col min="5122" max="5122" width="51" style="6" customWidth="1"/>
    <col min="5123" max="5123" width="19" style="6" customWidth="1"/>
    <col min="5124" max="5124" width="15.375" style="6" customWidth="1"/>
    <col min="5125" max="5125" width="14.5" style="6" customWidth="1"/>
    <col min="5126" max="5126" width="19.75" style="6" customWidth="1"/>
    <col min="5127" max="5127" width="20.5" style="6" customWidth="1"/>
    <col min="5128" max="5128" width="15.25" style="6" customWidth="1"/>
    <col min="5129" max="5129" width="15.625" style="6" customWidth="1"/>
    <col min="5130" max="5130" width="15.625" style="6" bestFit="1" customWidth="1"/>
    <col min="5131" max="5131" width="14.875" style="6" customWidth="1"/>
    <col min="5132" max="5132" width="15.625" style="6" bestFit="1" customWidth="1"/>
    <col min="5133" max="5133" width="15" style="6" customWidth="1"/>
    <col min="5134" max="5134" width="15.625" style="6" bestFit="1" customWidth="1"/>
    <col min="5135" max="5135" width="15.875" style="6" customWidth="1"/>
    <col min="5136" max="5136" width="16.25" style="6" customWidth="1"/>
    <col min="5137" max="5137" width="16.75" style="6" customWidth="1"/>
    <col min="5138" max="5138" width="14.875" style="6" customWidth="1"/>
    <col min="5139" max="5139" width="19.625" style="6" bestFit="1" customWidth="1"/>
    <col min="5140" max="5140" width="21.875" style="6" customWidth="1"/>
    <col min="5141" max="5377" width="11" style="6"/>
    <col min="5378" max="5378" width="51" style="6" customWidth="1"/>
    <col min="5379" max="5379" width="19" style="6" customWidth="1"/>
    <col min="5380" max="5380" width="15.375" style="6" customWidth="1"/>
    <col min="5381" max="5381" width="14.5" style="6" customWidth="1"/>
    <col min="5382" max="5382" width="19.75" style="6" customWidth="1"/>
    <col min="5383" max="5383" width="20.5" style="6" customWidth="1"/>
    <col min="5384" max="5384" width="15.25" style="6" customWidth="1"/>
    <col min="5385" max="5385" width="15.625" style="6" customWidth="1"/>
    <col min="5386" max="5386" width="15.625" style="6" bestFit="1" customWidth="1"/>
    <col min="5387" max="5387" width="14.875" style="6" customWidth="1"/>
    <col min="5388" max="5388" width="15.625" style="6" bestFit="1" customWidth="1"/>
    <col min="5389" max="5389" width="15" style="6" customWidth="1"/>
    <col min="5390" max="5390" width="15.625" style="6" bestFit="1" customWidth="1"/>
    <col min="5391" max="5391" width="15.875" style="6" customWidth="1"/>
    <col min="5392" max="5392" width="16.25" style="6" customWidth="1"/>
    <col min="5393" max="5393" width="16.75" style="6" customWidth="1"/>
    <col min="5394" max="5394" width="14.875" style="6" customWidth="1"/>
    <col min="5395" max="5395" width="19.625" style="6" bestFit="1" customWidth="1"/>
    <col min="5396" max="5396" width="21.875" style="6" customWidth="1"/>
    <col min="5397" max="5633" width="11" style="6"/>
    <col min="5634" max="5634" width="51" style="6" customWidth="1"/>
    <col min="5635" max="5635" width="19" style="6" customWidth="1"/>
    <col min="5636" max="5636" width="15.375" style="6" customWidth="1"/>
    <col min="5637" max="5637" width="14.5" style="6" customWidth="1"/>
    <col min="5638" max="5638" width="19.75" style="6" customWidth="1"/>
    <col min="5639" max="5639" width="20.5" style="6" customWidth="1"/>
    <col min="5640" max="5640" width="15.25" style="6" customWidth="1"/>
    <col min="5641" max="5641" width="15.625" style="6" customWidth="1"/>
    <col min="5642" max="5642" width="15.625" style="6" bestFit="1" customWidth="1"/>
    <col min="5643" max="5643" width="14.875" style="6" customWidth="1"/>
    <col min="5644" max="5644" width="15.625" style="6" bestFit="1" customWidth="1"/>
    <col min="5645" max="5645" width="15" style="6" customWidth="1"/>
    <col min="5646" max="5646" width="15.625" style="6" bestFit="1" customWidth="1"/>
    <col min="5647" max="5647" width="15.875" style="6" customWidth="1"/>
    <col min="5648" max="5648" width="16.25" style="6" customWidth="1"/>
    <col min="5649" max="5649" width="16.75" style="6" customWidth="1"/>
    <col min="5650" max="5650" width="14.875" style="6" customWidth="1"/>
    <col min="5651" max="5651" width="19.625" style="6" bestFit="1" customWidth="1"/>
    <col min="5652" max="5652" width="21.875" style="6" customWidth="1"/>
    <col min="5653" max="5889" width="11" style="6"/>
    <col min="5890" max="5890" width="51" style="6" customWidth="1"/>
    <col min="5891" max="5891" width="19" style="6" customWidth="1"/>
    <col min="5892" max="5892" width="15.375" style="6" customWidth="1"/>
    <col min="5893" max="5893" width="14.5" style="6" customWidth="1"/>
    <col min="5894" max="5894" width="19.75" style="6" customWidth="1"/>
    <col min="5895" max="5895" width="20.5" style="6" customWidth="1"/>
    <col min="5896" max="5896" width="15.25" style="6" customWidth="1"/>
    <col min="5897" max="5897" width="15.625" style="6" customWidth="1"/>
    <col min="5898" max="5898" width="15.625" style="6" bestFit="1" customWidth="1"/>
    <col min="5899" max="5899" width="14.875" style="6" customWidth="1"/>
    <col min="5900" max="5900" width="15.625" style="6" bestFit="1" customWidth="1"/>
    <col min="5901" max="5901" width="15" style="6" customWidth="1"/>
    <col min="5902" max="5902" width="15.625" style="6" bestFit="1" customWidth="1"/>
    <col min="5903" max="5903" width="15.875" style="6" customWidth="1"/>
    <col min="5904" max="5904" width="16.25" style="6" customWidth="1"/>
    <col min="5905" max="5905" width="16.75" style="6" customWidth="1"/>
    <col min="5906" max="5906" width="14.875" style="6" customWidth="1"/>
    <col min="5907" max="5907" width="19.625" style="6" bestFit="1" customWidth="1"/>
    <col min="5908" max="5908" width="21.875" style="6" customWidth="1"/>
    <col min="5909" max="6145" width="11" style="6"/>
    <col min="6146" max="6146" width="51" style="6" customWidth="1"/>
    <col min="6147" max="6147" width="19" style="6" customWidth="1"/>
    <col min="6148" max="6148" width="15.375" style="6" customWidth="1"/>
    <col min="6149" max="6149" width="14.5" style="6" customWidth="1"/>
    <col min="6150" max="6150" width="19.75" style="6" customWidth="1"/>
    <col min="6151" max="6151" width="20.5" style="6" customWidth="1"/>
    <col min="6152" max="6152" width="15.25" style="6" customWidth="1"/>
    <col min="6153" max="6153" width="15.625" style="6" customWidth="1"/>
    <col min="6154" max="6154" width="15.625" style="6" bestFit="1" customWidth="1"/>
    <col min="6155" max="6155" width="14.875" style="6" customWidth="1"/>
    <col min="6156" max="6156" width="15.625" style="6" bestFit="1" customWidth="1"/>
    <col min="6157" max="6157" width="15" style="6" customWidth="1"/>
    <col min="6158" max="6158" width="15.625" style="6" bestFit="1" customWidth="1"/>
    <col min="6159" max="6159" width="15.875" style="6" customWidth="1"/>
    <col min="6160" max="6160" width="16.25" style="6" customWidth="1"/>
    <col min="6161" max="6161" width="16.75" style="6" customWidth="1"/>
    <col min="6162" max="6162" width="14.875" style="6" customWidth="1"/>
    <col min="6163" max="6163" width="19.625" style="6" bestFit="1" customWidth="1"/>
    <col min="6164" max="6164" width="21.875" style="6" customWidth="1"/>
    <col min="6165" max="6401" width="11" style="6"/>
    <col min="6402" max="6402" width="51" style="6" customWidth="1"/>
    <col min="6403" max="6403" width="19" style="6" customWidth="1"/>
    <col min="6404" max="6404" width="15.375" style="6" customWidth="1"/>
    <col min="6405" max="6405" width="14.5" style="6" customWidth="1"/>
    <col min="6406" max="6406" width="19.75" style="6" customWidth="1"/>
    <col min="6407" max="6407" width="20.5" style="6" customWidth="1"/>
    <col min="6408" max="6408" width="15.25" style="6" customWidth="1"/>
    <col min="6409" max="6409" width="15.625" style="6" customWidth="1"/>
    <col min="6410" max="6410" width="15.625" style="6" bestFit="1" customWidth="1"/>
    <col min="6411" max="6411" width="14.875" style="6" customWidth="1"/>
    <col min="6412" max="6412" width="15.625" style="6" bestFit="1" customWidth="1"/>
    <col min="6413" max="6413" width="15" style="6" customWidth="1"/>
    <col min="6414" max="6414" width="15.625" style="6" bestFit="1" customWidth="1"/>
    <col min="6415" max="6415" width="15.875" style="6" customWidth="1"/>
    <col min="6416" max="6416" width="16.25" style="6" customWidth="1"/>
    <col min="6417" max="6417" width="16.75" style="6" customWidth="1"/>
    <col min="6418" max="6418" width="14.875" style="6" customWidth="1"/>
    <col min="6419" max="6419" width="19.625" style="6" bestFit="1" customWidth="1"/>
    <col min="6420" max="6420" width="21.875" style="6" customWidth="1"/>
    <col min="6421" max="6657" width="11" style="6"/>
    <col min="6658" max="6658" width="51" style="6" customWidth="1"/>
    <col min="6659" max="6659" width="19" style="6" customWidth="1"/>
    <col min="6660" max="6660" width="15.375" style="6" customWidth="1"/>
    <col min="6661" max="6661" width="14.5" style="6" customWidth="1"/>
    <col min="6662" max="6662" width="19.75" style="6" customWidth="1"/>
    <col min="6663" max="6663" width="20.5" style="6" customWidth="1"/>
    <col min="6664" max="6664" width="15.25" style="6" customWidth="1"/>
    <col min="6665" max="6665" width="15.625" style="6" customWidth="1"/>
    <col min="6666" max="6666" width="15.625" style="6" bestFit="1" customWidth="1"/>
    <col min="6667" max="6667" width="14.875" style="6" customWidth="1"/>
    <col min="6668" max="6668" width="15.625" style="6" bestFit="1" customWidth="1"/>
    <col min="6669" max="6669" width="15" style="6" customWidth="1"/>
    <col min="6670" max="6670" width="15.625" style="6" bestFit="1" customWidth="1"/>
    <col min="6671" max="6671" width="15.875" style="6" customWidth="1"/>
    <col min="6672" max="6672" width="16.25" style="6" customWidth="1"/>
    <col min="6673" max="6673" width="16.75" style="6" customWidth="1"/>
    <col min="6674" max="6674" width="14.875" style="6" customWidth="1"/>
    <col min="6675" max="6675" width="19.625" style="6" bestFit="1" customWidth="1"/>
    <col min="6676" max="6676" width="21.875" style="6" customWidth="1"/>
    <col min="6677" max="6913" width="11" style="6"/>
    <col min="6914" max="6914" width="51" style="6" customWidth="1"/>
    <col min="6915" max="6915" width="19" style="6" customWidth="1"/>
    <col min="6916" max="6916" width="15.375" style="6" customWidth="1"/>
    <col min="6917" max="6917" width="14.5" style="6" customWidth="1"/>
    <col min="6918" max="6918" width="19.75" style="6" customWidth="1"/>
    <col min="6919" max="6919" width="20.5" style="6" customWidth="1"/>
    <col min="6920" max="6920" width="15.25" style="6" customWidth="1"/>
    <col min="6921" max="6921" width="15.625" style="6" customWidth="1"/>
    <col min="6922" max="6922" width="15.625" style="6" bestFit="1" customWidth="1"/>
    <col min="6923" max="6923" width="14.875" style="6" customWidth="1"/>
    <col min="6924" max="6924" width="15.625" style="6" bestFit="1" customWidth="1"/>
    <col min="6925" max="6925" width="15" style="6" customWidth="1"/>
    <col min="6926" max="6926" width="15.625" style="6" bestFit="1" customWidth="1"/>
    <col min="6927" max="6927" width="15.875" style="6" customWidth="1"/>
    <col min="6928" max="6928" width="16.25" style="6" customWidth="1"/>
    <col min="6929" max="6929" width="16.75" style="6" customWidth="1"/>
    <col min="6930" max="6930" width="14.875" style="6" customWidth="1"/>
    <col min="6931" max="6931" width="19.625" style="6" bestFit="1" customWidth="1"/>
    <col min="6932" max="6932" width="21.875" style="6" customWidth="1"/>
    <col min="6933" max="7169" width="11" style="6"/>
    <col min="7170" max="7170" width="51" style="6" customWidth="1"/>
    <col min="7171" max="7171" width="19" style="6" customWidth="1"/>
    <col min="7172" max="7172" width="15.375" style="6" customWidth="1"/>
    <col min="7173" max="7173" width="14.5" style="6" customWidth="1"/>
    <col min="7174" max="7174" width="19.75" style="6" customWidth="1"/>
    <col min="7175" max="7175" width="20.5" style="6" customWidth="1"/>
    <col min="7176" max="7176" width="15.25" style="6" customWidth="1"/>
    <col min="7177" max="7177" width="15.625" style="6" customWidth="1"/>
    <col min="7178" max="7178" width="15.625" style="6" bestFit="1" customWidth="1"/>
    <col min="7179" max="7179" width="14.875" style="6" customWidth="1"/>
    <col min="7180" max="7180" width="15.625" style="6" bestFit="1" customWidth="1"/>
    <col min="7181" max="7181" width="15" style="6" customWidth="1"/>
    <col min="7182" max="7182" width="15.625" style="6" bestFit="1" customWidth="1"/>
    <col min="7183" max="7183" width="15.875" style="6" customWidth="1"/>
    <col min="7184" max="7184" width="16.25" style="6" customWidth="1"/>
    <col min="7185" max="7185" width="16.75" style="6" customWidth="1"/>
    <col min="7186" max="7186" width="14.875" style="6" customWidth="1"/>
    <col min="7187" max="7187" width="19.625" style="6" bestFit="1" customWidth="1"/>
    <col min="7188" max="7188" width="21.875" style="6" customWidth="1"/>
    <col min="7189" max="7425" width="11" style="6"/>
    <col min="7426" max="7426" width="51" style="6" customWidth="1"/>
    <col min="7427" max="7427" width="19" style="6" customWidth="1"/>
    <col min="7428" max="7428" width="15.375" style="6" customWidth="1"/>
    <col min="7429" max="7429" width="14.5" style="6" customWidth="1"/>
    <col min="7430" max="7430" width="19.75" style="6" customWidth="1"/>
    <col min="7431" max="7431" width="20.5" style="6" customWidth="1"/>
    <col min="7432" max="7432" width="15.25" style="6" customWidth="1"/>
    <col min="7433" max="7433" width="15.625" style="6" customWidth="1"/>
    <col min="7434" max="7434" width="15.625" style="6" bestFit="1" customWidth="1"/>
    <col min="7435" max="7435" width="14.875" style="6" customWidth="1"/>
    <col min="7436" max="7436" width="15.625" style="6" bestFit="1" customWidth="1"/>
    <col min="7437" max="7437" width="15" style="6" customWidth="1"/>
    <col min="7438" max="7438" width="15.625" style="6" bestFit="1" customWidth="1"/>
    <col min="7439" max="7439" width="15.875" style="6" customWidth="1"/>
    <col min="7440" max="7440" width="16.25" style="6" customWidth="1"/>
    <col min="7441" max="7441" width="16.75" style="6" customWidth="1"/>
    <col min="7442" max="7442" width="14.875" style="6" customWidth="1"/>
    <col min="7443" max="7443" width="19.625" style="6" bestFit="1" customWidth="1"/>
    <col min="7444" max="7444" width="21.875" style="6" customWidth="1"/>
    <col min="7445" max="7681" width="11" style="6"/>
    <col min="7682" max="7682" width="51" style="6" customWidth="1"/>
    <col min="7683" max="7683" width="19" style="6" customWidth="1"/>
    <col min="7684" max="7684" width="15.375" style="6" customWidth="1"/>
    <col min="7685" max="7685" width="14.5" style="6" customWidth="1"/>
    <col min="7686" max="7686" width="19.75" style="6" customWidth="1"/>
    <col min="7687" max="7687" width="20.5" style="6" customWidth="1"/>
    <col min="7688" max="7688" width="15.25" style="6" customWidth="1"/>
    <col min="7689" max="7689" width="15.625" style="6" customWidth="1"/>
    <col min="7690" max="7690" width="15.625" style="6" bestFit="1" customWidth="1"/>
    <col min="7691" max="7691" width="14.875" style="6" customWidth="1"/>
    <col min="7692" max="7692" width="15.625" style="6" bestFit="1" customWidth="1"/>
    <col min="7693" max="7693" width="15" style="6" customWidth="1"/>
    <col min="7694" max="7694" width="15.625" style="6" bestFit="1" customWidth="1"/>
    <col min="7695" max="7695" width="15.875" style="6" customWidth="1"/>
    <col min="7696" max="7696" width="16.25" style="6" customWidth="1"/>
    <col min="7697" max="7697" width="16.75" style="6" customWidth="1"/>
    <col min="7698" max="7698" width="14.875" style="6" customWidth="1"/>
    <col min="7699" max="7699" width="19.625" style="6" bestFit="1" customWidth="1"/>
    <col min="7700" max="7700" width="21.875" style="6" customWidth="1"/>
    <col min="7701" max="7937" width="11" style="6"/>
    <col min="7938" max="7938" width="51" style="6" customWidth="1"/>
    <col min="7939" max="7939" width="19" style="6" customWidth="1"/>
    <col min="7940" max="7940" width="15.375" style="6" customWidth="1"/>
    <col min="7941" max="7941" width="14.5" style="6" customWidth="1"/>
    <col min="7942" max="7942" width="19.75" style="6" customWidth="1"/>
    <col min="7943" max="7943" width="20.5" style="6" customWidth="1"/>
    <col min="7944" max="7944" width="15.25" style="6" customWidth="1"/>
    <col min="7945" max="7945" width="15.625" style="6" customWidth="1"/>
    <col min="7946" max="7946" width="15.625" style="6" bestFit="1" customWidth="1"/>
    <col min="7947" max="7947" width="14.875" style="6" customWidth="1"/>
    <col min="7948" max="7948" width="15.625" style="6" bestFit="1" customWidth="1"/>
    <col min="7949" max="7949" width="15" style="6" customWidth="1"/>
    <col min="7950" max="7950" width="15.625" style="6" bestFit="1" customWidth="1"/>
    <col min="7951" max="7951" width="15.875" style="6" customWidth="1"/>
    <col min="7952" max="7952" width="16.25" style="6" customWidth="1"/>
    <col min="7953" max="7953" width="16.75" style="6" customWidth="1"/>
    <col min="7954" max="7954" width="14.875" style="6" customWidth="1"/>
    <col min="7955" max="7955" width="19.625" style="6" bestFit="1" customWidth="1"/>
    <col min="7956" max="7956" width="21.875" style="6" customWidth="1"/>
    <col min="7957" max="8193" width="11" style="6"/>
    <col min="8194" max="8194" width="51" style="6" customWidth="1"/>
    <col min="8195" max="8195" width="19" style="6" customWidth="1"/>
    <col min="8196" max="8196" width="15.375" style="6" customWidth="1"/>
    <col min="8197" max="8197" width="14.5" style="6" customWidth="1"/>
    <col min="8198" max="8198" width="19.75" style="6" customWidth="1"/>
    <col min="8199" max="8199" width="20.5" style="6" customWidth="1"/>
    <col min="8200" max="8200" width="15.25" style="6" customWidth="1"/>
    <col min="8201" max="8201" width="15.625" style="6" customWidth="1"/>
    <col min="8202" max="8202" width="15.625" style="6" bestFit="1" customWidth="1"/>
    <col min="8203" max="8203" width="14.875" style="6" customWidth="1"/>
    <col min="8204" max="8204" width="15.625" style="6" bestFit="1" customWidth="1"/>
    <col min="8205" max="8205" width="15" style="6" customWidth="1"/>
    <col min="8206" max="8206" width="15.625" style="6" bestFit="1" customWidth="1"/>
    <col min="8207" max="8207" width="15.875" style="6" customWidth="1"/>
    <col min="8208" max="8208" width="16.25" style="6" customWidth="1"/>
    <col min="8209" max="8209" width="16.75" style="6" customWidth="1"/>
    <col min="8210" max="8210" width="14.875" style="6" customWidth="1"/>
    <col min="8211" max="8211" width="19.625" style="6" bestFit="1" customWidth="1"/>
    <col min="8212" max="8212" width="21.875" style="6" customWidth="1"/>
    <col min="8213" max="8449" width="11" style="6"/>
    <col min="8450" max="8450" width="51" style="6" customWidth="1"/>
    <col min="8451" max="8451" width="19" style="6" customWidth="1"/>
    <col min="8452" max="8452" width="15.375" style="6" customWidth="1"/>
    <col min="8453" max="8453" width="14.5" style="6" customWidth="1"/>
    <col min="8454" max="8454" width="19.75" style="6" customWidth="1"/>
    <col min="8455" max="8455" width="20.5" style="6" customWidth="1"/>
    <col min="8456" max="8456" width="15.25" style="6" customWidth="1"/>
    <col min="8457" max="8457" width="15.625" style="6" customWidth="1"/>
    <col min="8458" max="8458" width="15.625" style="6" bestFit="1" customWidth="1"/>
    <col min="8459" max="8459" width="14.875" style="6" customWidth="1"/>
    <col min="8460" max="8460" width="15.625" style="6" bestFit="1" customWidth="1"/>
    <col min="8461" max="8461" width="15" style="6" customWidth="1"/>
    <col min="8462" max="8462" width="15.625" style="6" bestFit="1" customWidth="1"/>
    <col min="8463" max="8463" width="15.875" style="6" customWidth="1"/>
    <col min="8464" max="8464" width="16.25" style="6" customWidth="1"/>
    <col min="8465" max="8465" width="16.75" style="6" customWidth="1"/>
    <col min="8466" max="8466" width="14.875" style="6" customWidth="1"/>
    <col min="8467" max="8467" width="19.625" style="6" bestFit="1" customWidth="1"/>
    <col min="8468" max="8468" width="21.875" style="6" customWidth="1"/>
    <col min="8469" max="8705" width="11" style="6"/>
    <col min="8706" max="8706" width="51" style="6" customWidth="1"/>
    <col min="8707" max="8707" width="19" style="6" customWidth="1"/>
    <col min="8708" max="8708" width="15.375" style="6" customWidth="1"/>
    <col min="8709" max="8709" width="14.5" style="6" customWidth="1"/>
    <col min="8710" max="8710" width="19.75" style="6" customWidth="1"/>
    <col min="8711" max="8711" width="20.5" style="6" customWidth="1"/>
    <col min="8712" max="8712" width="15.25" style="6" customWidth="1"/>
    <col min="8713" max="8713" width="15.625" style="6" customWidth="1"/>
    <col min="8714" max="8714" width="15.625" style="6" bestFit="1" customWidth="1"/>
    <col min="8715" max="8715" width="14.875" style="6" customWidth="1"/>
    <col min="8716" max="8716" width="15.625" style="6" bestFit="1" customWidth="1"/>
    <col min="8717" max="8717" width="15" style="6" customWidth="1"/>
    <col min="8718" max="8718" width="15.625" style="6" bestFit="1" customWidth="1"/>
    <col min="8719" max="8719" width="15.875" style="6" customWidth="1"/>
    <col min="8720" max="8720" width="16.25" style="6" customWidth="1"/>
    <col min="8721" max="8721" width="16.75" style="6" customWidth="1"/>
    <col min="8722" max="8722" width="14.875" style="6" customWidth="1"/>
    <col min="8723" max="8723" width="19.625" style="6" bestFit="1" customWidth="1"/>
    <col min="8724" max="8724" width="21.875" style="6" customWidth="1"/>
    <col min="8725" max="8961" width="11" style="6"/>
    <col min="8962" max="8962" width="51" style="6" customWidth="1"/>
    <col min="8963" max="8963" width="19" style="6" customWidth="1"/>
    <col min="8964" max="8964" width="15.375" style="6" customWidth="1"/>
    <col min="8965" max="8965" width="14.5" style="6" customWidth="1"/>
    <col min="8966" max="8966" width="19.75" style="6" customWidth="1"/>
    <col min="8967" max="8967" width="20.5" style="6" customWidth="1"/>
    <col min="8968" max="8968" width="15.25" style="6" customWidth="1"/>
    <col min="8969" max="8969" width="15.625" style="6" customWidth="1"/>
    <col min="8970" max="8970" width="15.625" style="6" bestFit="1" customWidth="1"/>
    <col min="8971" max="8971" width="14.875" style="6" customWidth="1"/>
    <col min="8972" max="8972" width="15.625" style="6" bestFit="1" customWidth="1"/>
    <col min="8973" max="8973" width="15" style="6" customWidth="1"/>
    <col min="8974" max="8974" width="15.625" style="6" bestFit="1" customWidth="1"/>
    <col min="8975" max="8975" width="15.875" style="6" customWidth="1"/>
    <col min="8976" max="8976" width="16.25" style="6" customWidth="1"/>
    <col min="8977" max="8977" width="16.75" style="6" customWidth="1"/>
    <col min="8978" max="8978" width="14.875" style="6" customWidth="1"/>
    <col min="8979" max="8979" width="19.625" style="6" bestFit="1" customWidth="1"/>
    <col min="8980" max="8980" width="21.875" style="6" customWidth="1"/>
    <col min="8981" max="9217" width="11" style="6"/>
    <col min="9218" max="9218" width="51" style="6" customWidth="1"/>
    <col min="9219" max="9219" width="19" style="6" customWidth="1"/>
    <col min="9220" max="9220" width="15.375" style="6" customWidth="1"/>
    <col min="9221" max="9221" width="14.5" style="6" customWidth="1"/>
    <col min="9222" max="9222" width="19.75" style="6" customWidth="1"/>
    <col min="9223" max="9223" width="20.5" style="6" customWidth="1"/>
    <col min="9224" max="9224" width="15.25" style="6" customWidth="1"/>
    <col min="9225" max="9225" width="15.625" style="6" customWidth="1"/>
    <col min="9226" max="9226" width="15.625" style="6" bestFit="1" customWidth="1"/>
    <col min="9227" max="9227" width="14.875" style="6" customWidth="1"/>
    <col min="9228" max="9228" width="15.625" style="6" bestFit="1" customWidth="1"/>
    <col min="9229" max="9229" width="15" style="6" customWidth="1"/>
    <col min="9230" max="9230" width="15.625" style="6" bestFit="1" customWidth="1"/>
    <col min="9231" max="9231" width="15.875" style="6" customWidth="1"/>
    <col min="9232" max="9232" width="16.25" style="6" customWidth="1"/>
    <col min="9233" max="9233" width="16.75" style="6" customWidth="1"/>
    <col min="9234" max="9234" width="14.875" style="6" customWidth="1"/>
    <col min="9235" max="9235" width="19.625" style="6" bestFit="1" customWidth="1"/>
    <col min="9236" max="9236" width="21.875" style="6" customWidth="1"/>
    <col min="9237" max="9473" width="11" style="6"/>
    <col min="9474" max="9474" width="51" style="6" customWidth="1"/>
    <col min="9475" max="9475" width="19" style="6" customWidth="1"/>
    <col min="9476" max="9476" width="15.375" style="6" customWidth="1"/>
    <col min="9477" max="9477" width="14.5" style="6" customWidth="1"/>
    <col min="9478" max="9478" width="19.75" style="6" customWidth="1"/>
    <col min="9479" max="9479" width="20.5" style="6" customWidth="1"/>
    <col min="9480" max="9480" width="15.25" style="6" customWidth="1"/>
    <col min="9481" max="9481" width="15.625" style="6" customWidth="1"/>
    <col min="9482" max="9482" width="15.625" style="6" bestFit="1" customWidth="1"/>
    <col min="9483" max="9483" width="14.875" style="6" customWidth="1"/>
    <col min="9484" max="9484" width="15.625" style="6" bestFit="1" customWidth="1"/>
    <col min="9485" max="9485" width="15" style="6" customWidth="1"/>
    <col min="9486" max="9486" width="15.625" style="6" bestFit="1" customWidth="1"/>
    <col min="9487" max="9487" width="15.875" style="6" customWidth="1"/>
    <col min="9488" max="9488" width="16.25" style="6" customWidth="1"/>
    <col min="9489" max="9489" width="16.75" style="6" customWidth="1"/>
    <col min="9490" max="9490" width="14.875" style="6" customWidth="1"/>
    <col min="9491" max="9491" width="19.625" style="6" bestFit="1" customWidth="1"/>
    <col min="9492" max="9492" width="21.875" style="6" customWidth="1"/>
    <col min="9493" max="9729" width="11" style="6"/>
    <col min="9730" max="9730" width="51" style="6" customWidth="1"/>
    <col min="9731" max="9731" width="19" style="6" customWidth="1"/>
    <col min="9732" max="9732" width="15.375" style="6" customWidth="1"/>
    <col min="9733" max="9733" width="14.5" style="6" customWidth="1"/>
    <col min="9734" max="9734" width="19.75" style="6" customWidth="1"/>
    <col min="9735" max="9735" width="20.5" style="6" customWidth="1"/>
    <col min="9736" max="9736" width="15.25" style="6" customWidth="1"/>
    <col min="9737" max="9737" width="15.625" style="6" customWidth="1"/>
    <col min="9738" max="9738" width="15.625" style="6" bestFit="1" customWidth="1"/>
    <col min="9739" max="9739" width="14.875" style="6" customWidth="1"/>
    <col min="9740" max="9740" width="15.625" style="6" bestFit="1" customWidth="1"/>
    <col min="9741" max="9741" width="15" style="6" customWidth="1"/>
    <col min="9742" max="9742" width="15.625" style="6" bestFit="1" customWidth="1"/>
    <col min="9743" max="9743" width="15.875" style="6" customWidth="1"/>
    <col min="9744" max="9744" width="16.25" style="6" customWidth="1"/>
    <col min="9745" max="9745" width="16.75" style="6" customWidth="1"/>
    <col min="9746" max="9746" width="14.875" style="6" customWidth="1"/>
    <col min="9747" max="9747" width="19.625" style="6" bestFit="1" customWidth="1"/>
    <col min="9748" max="9748" width="21.875" style="6" customWidth="1"/>
    <col min="9749" max="9985" width="11" style="6"/>
    <col min="9986" max="9986" width="51" style="6" customWidth="1"/>
    <col min="9987" max="9987" width="19" style="6" customWidth="1"/>
    <col min="9988" max="9988" width="15.375" style="6" customWidth="1"/>
    <col min="9989" max="9989" width="14.5" style="6" customWidth="1"/>
    <col min="9990" max="9990" width="19.75" style="6" customWidth="1"/>
    <col min="9991" max="9991" width="20.5" style="6" customWidth="1"/>
    <col min="9992" max="9992" width="15.25" style="6" customWidth="1"/>
    <col min="9993" max="9993" width="15.625" style="6" customWidth="1"/>
    <col min="9994" max="9994" width="15.625" style="6" bestFit="1" customWidth="1"/>
    <col min="9995" max="9995" width="14.875" style="6" customWidth="1"/>
    <col min="9996" max="9996" width="15.625" style="6" bestFit="1" customWidth="1"/>
    <col min="9997" max="9997" width="15" style="6" customWidth="1"/>
    <col min="9998" max="9998" width="15.625" style="6" bestFit="1" customWidth="1"/>
    <col min="9999" max="9999" width="15.875" style="6" customWidth="1"/>
    <col min="10000" max="10000" width="16.25" style="6" customWidth="1"/>
    <col min="10001" max="10001" width="16.75" style="6" customWidth="1"/>
    <col min="10002" max="10002" width="14.875" style="6" customWidth="1"/>
    <col min="10003" max="10003" width="19.625" style="6" bestFit="1" customWidth="1"/>
    <col min="10004" max="10004" width="21.875" style="6" customWidth="1"/>
    <col min="10005" max="10241" width="11" style="6"/>
    <col min="10242" max="10242" width="51" style="6" customWidth="1"/>
    <col min="10243" max="10243" width="19" style="6" customWidth="1"/>
    <col min="10244" max="10244" width="15.375" style="6" customWidth="1"/>
    <col min="10245" max="10245" width="14.5" style="6" customWidth="1"/>
    <col min="10246" max="10246" width="19.75" style="6" customWidth="1"/>
    <col min="10247" max="10247" width="20.5" style="6" customWidth="1"/>
    <col min="10248" max="10248" width="15.25" style="6" customWidth="1"/>
    <col min="10249" max="10249" width="15.625" style="6" customWidth="1"/>
    <col min="10250" max="10250" width="15.625" style="6" bestFit="1" customWidth="1"/>
    <col min="10251" max="10251" width="14.875" style="6" customWidth="1"/>
    <col min="10252" max="10252" width="15.625" style="6" bestFit="1" customWidth="1"/>
    <col min="10253" max="10253" width="15" style="6" customWidth="1"/>
    <col min="10254" max="10254" width="15.625" style="6" bestFit="1" customWidth="1"/>
    <col min="10255" max="10255" width="15.875" style="6" customWidth="1"/>
    <col min="10256" max="10256" width="16.25" style="6" customWidth="1"/>
    <col min="10257" max="10257" width="16.75" style="6" customWidth="1"/>
    <col min="10258" max="10258" width="14.875" style="6" customWidth="1"/>
    <col min="10259" max="10259" width="19.625" style="6" bestFit="1" customWidth="1"/>
    <col min="10260" max="10260" width="21.875" style="6" customWidth="1"/>
    <col min="10261" max="10497" width="11" style="6"/>
    <col min="10498" max="10498" width="51" style="6" customWidth="1"/>
    <col min="10499" max="10499" width="19" style="6" customWidth="1"/>
    <col min="10500" max="10500" width="15.375" style="6" customWidth="1"/>
    <col min="10501" max="10501" width="14.5" style="6" customWidth="1"/>
    <col min="10502" max="10502" width="19.75" style="6" customWidth="1"/>
    <col min="10503" max="10503" width="20.5" style="6" customWidth="1"/>
    <col min="10504" max="10504" width="15.25" style="6" customWidth="1"/>
    <col min="10505" max="10505" width="15.625" style="6" customWidth="1"/>
    <col min="10506" max="10506" width="15.625" style="6" bestFit="1" customWidth="1"/>
    <col min="10507" max="10507" width="14.875" style="6" customWidth="1"/>
    <col min="10508" max="10508" width="15.625" style="6" bestFit="1" customWidth="1"/>
    <col min="10509" max="10509" width="15" style="6" customWidth="1"/>
    <col min="10510" max="10510" width="15.625" style="6" bestFit="1" customWidth="1"/>
    <col min="10511" max="10511" width="15.875" style="6" customWidth="1"/>
    <col min="10512" max="10512" width="16.25" style="6" customWidth="1"/>
    <col min="10513" max="10513" width="16.75" style="6" customWidth="1"/>
    <col min="10514" max="10514" width="14.875" style="6" customWidth="1"/>
    <col min="10515" max="10515" width="19.625" style="6" bestFit="1" customWidth="1"/>
    <col min="10516" max="10516" width="21.875" style="6" customWidth="1"/>
    <col min="10517" max="10753" width="11" style="6"/>
    <col min="10754" max="10754" width="51" style="6" customWidth="1"/>
    <col min="10755" max="10755" width="19" style="6" customWidth="1"/>
    <col min="10756" max="10756" width="15.375" style="6" customWidth="1"/>
    <col min="10757" max="10757" width="14.5" style="6" customWidth="1"/>
    <col min="10758" max="10758" width="19.75" style="6" customWidth="1"/>
    <col min="10759" max="10759" width="20.5" style="6" customWidth="1"/>
    <col min="10760" max="10760" width="15.25" style="6" customWidth="1"/>
    <col min="10761" max="10761" width="15.625" style="6" customWidth="1"/>
    <col min="10762" max="10762" width="15.625" style="6" bestFit="1" customWidth="1"/>
    <col min="10763" max="10763" width="14.875" style="6" customWidth="1"/>
    <col min="10764" max="10764" width="15.625" style="6" bestFit="1" customWidth="1"/>
    <col min="10765" max="10765" width="15" style="6" customWidth="1"/>
    <col min="10766" max="10766" width="15.625" style="6" bestFit="1" customWidth="1"/>
    <col min="10767" max="10767" width="15.875" style="6" customWidth="1"/>
    <col min="10768" max="10768" width="16.25" style="6" customWidth="1"/>
    <col min="10769" max="10769" width="16.75" style="6" customWidth="1"/>
    <col min="10770" max="10770" width="14.875" style="6" customWidth="1"/>
    <col min="10771" max="10771" width="19.625" style="6" bestFit="1" customWidth="1"/>
    <col min="10772" max="10772" width="21.875" style="6" customWidth="1"/>
    <col min="10773" max="11009" width="11" style="6"/>
    <col min="11010" max="11010" width="51" style="6" customWidth="1"/>
    <col min="11011" max="11011" width="19" style="6" customWidth="1"/>
    <col min="11012" max="11012" width="15.375" style="6" customWidth="1"/>
    <col min="11013" max="11013" width="14.5" style="6" customWidth="1"/>
    <col min="11014" max="11014" width="19.75" style="6" customWidth="1"/>
    <col min="11015" max="11015" width="20.5" style="6" customWidth="1"/>
    <col min="11016" max="11016" width="15.25" style="6" customWidth="1"/>
    <col min="11017" max="11017" width="15.625" style="6" customWidth="1"/>
    <col min="11018" max="11018" width="15.625" style="6" bestFit="1" customWidth="1"/>
    <col min="11019" max="11019" width="14.875" style="6" customWidth="1"/>
    <col min="11020" max="11020" width="15.625" style="6" bestFit="1" customWidth="1"/>
    <col min="11021" max="11021" width="15" style="6" customWidth="1"/>
    <col min="11022" max="11022" width="15.625" style="6" bestFit="1" customWidth="1"/>
    <col min="11023" max="11023" width="15.875" style="6" customWidth="1"/>
    <col min="11024" max="11024" width="16.25" style="6" customWidth="1"/>
    <col min="11025" max="11025" width="16.75" style="6" customWidth="1"/>
    <col min="11026" max="11026" width="14.875" style="6" customWidth="1"/>
    <col min="11027" max="11027" width="19.625" style="6" bestFit="1" customWidth="1"/>
    <col min="11028" max="11028" width="21.875" style="6" customWidth="1"/>
    <col min="11029" max="11265" width="11" style="6"/>
    <col min="11266" max="11266" width="51" style="6" customWidth="1"/>
    <col min="11267" max="11267" width="19" style="6" customWidth="1"/>
    <col min="11268" max="11268" width="15.375" style="6" customWidth="1"/>
    <col min="11269" max="11269" width="14.5" style="6" customWidth="1"/>
    <col min="11270" max="11270" width="19.75" style="6" customWidth="1"/>
    <col min="11271" max="11271" width="20.5" style="6" customWidth="1"/>
    <col min="11272" max="11272" width="15.25" style="6" customWidth="1"/>
    <col min="11273" max="11273" width="15.625" style="6" customWidth="1"/>
    <col min="11274" max="11274" width="15.625" style="6" bestFit="1" customWidth="1"/>
    <col min="11275" max="11275" width="14.875" style="6" customWidth="1"/>
    <col min="11276" max="11276" width="15.625" style="6" bestFit="1" customWidth="1"/>
    <col min="11277" max="11277" width="15" style="6" customWidth="1"/>
    <col min="11278" max="11278" width="15.625" style="6" bestFit="1" customWidth="1"/>
    <col min="11279" max="11279" width="15.875" style="6" customWidth="1"/>
    <col min="11280" max="11280" width="16.25" style="6" customWidth="1"/>
    <col min="11281" max="11281" width="16.75" style="6" customWidth="1"/>
    <col min="11282" max="11282" width="14.875" style="6" customWidth="1"/>
    <col min="11283" max="11283" width="19.625" style="6" bestFit="1" customWidth="1"/>
    <col min="11284" max="11284" width="21.875" style="6" customWidth="1"/>
    <col min="11285" max="11521" width="11" style="6"/>
    <col min="11522" max="11522" width="51" style="6" customWidth="1"/>
    <col min="11523" max="11523" width="19" style="6" customWidth="1"/>
    <col min="11524" max="11524" width="15.375" style="6" customWidth="1"/>
    <col min="11525" max="11525" width="14.5" style="6" customWidth="1"/>
    <col min="11526" max="11526" width="19.75" style="6" customWidth="1"/>
    <col min="11527" max="11527" width="20.5" style="6" customWidth="1"/>
    <col min="11528" max="11528" width="15.25" style="6" customWidth="1"/>
    <col min="11529" max="11529" width="15.625" style="6" customWidth="1"/>
    <col min="11530" max="11530" width="15.625" style="6" bestFit="1" customWidth="1"/>
    <col min="11531" max="11531" width="14.875" style="6" customWidth="1"/>
    <col min="11532" max="11532" width="15.625" style="6" bestFit="1" customWidth="1"/>
    <col min="11533" max="11533" width="15" style="6" customWidth="1"/>
    <col min="11534" max="11534" width="15.625" style="6" bestFit="1" customWidth="1"/>
    <col min="11535" max="11535" width="15.875" style="6" customWidth="1"/>
    <col min="11536" max="11536" width="16.25" style="6" customWidth="1"/>
    <col min="11537" max="11537" width="16.75" style="6" customWidth="1"/>
    <col min="11538" max="11538" width="14.875" style="6" customWidth="1"/>
    <col min="11539" max="11539" width="19.625" style="6" bestFit="1" customWidth="1"/>
    <col min="11540" max="11540" width="21.875" style="6" customWidth="1"/>
    <col min="11541" max="11777" width="11" style="6"/>
    <col min="11778" max="11778" width="51" style="6" customWidth="1"/>
    <col min="11779" max="11779" width="19" style="6" customWidth="1"/>
    <col min="11780" max="11780" width="15.375" style="6" customWidth="1"/>
    <col min="11781" max="11781" width="14.5" style="6" customWidth="1"/>
    <col min="11782" max="11782" width="19.75" style="6" customWidth="1"/>
    <col min="11783" max="11783" width="20.5" style="6" customWidth="1"/>
    <col min="11784" max="11784" width="15.25" style="6" customWidth="1"/>
    <col min="11785" max="11785" width="15.625" style="6" customWidth="1"/>
    <col min="11786" max="11786" width="15.625" style="6" bestFit="1" customWidth="1"/>
    <col min="11787" max="11787" width="14.875" style="6" customWidth="1"/>
    <col min="11788" max="11788" width="15.625" style="6" bestFit="1" customWidth="1"/>
    <col min="11789" max="11789" width="15" style="6" customWidth="1"/>
    <col min="11790" max="11790" width="15.625" style="6" bestFit="1" customWidth="1"/>
    <col min="11791" max="11791" width="15.875" style="6" customWidth="1"/>
    <col min="11792" max="11792" width="16.25" style="6" customWidth="1"/>
    <col min="11793" max="11793" width="16.75" style="6" customWidth="1"/>
    <col min="11794" max="11794" width="14.875" style="6" customWidth="1"/>
    <col min="11795" max="11795" width="19.625" style="6" bestFit="1" customWidth="1"/>
    <col min="11796" max="11796" width="21.875" style="6" customWidth="1"/>
    <col min="11797" max="12033" width="11" style="6"/>
    <col min="12034" max="12034" width="51" style="6" customWidth="1"/>
    <col min="12035" max="12035" width="19" style="6" customWidth="1"/>
    <col min="12036" max="12036" width="15.375" style="6" customWidth="1"/>
    <col min="12037" max="12037" width="14.5" style="6" customWidth="1"/>
    <col min="12038" max="12038" width="19.75" style="6" customWidth="1"/>
    <col min="12039" max="12039" width="20.5" style="6" customWidth="1"/>
    <col min="12040" max="12040" width="15.25" style="6" customWidth="1"/>
    <col min="12041" max="12041" width="15.625" style="6" customWidth="1"/>
    <col min="12042" max="12042" width="15.625" style="6" bestFit="1" customWidth="1"/>
    <col min="12043" max="12043" width="14.875" style="6" customWidth="1"/>
    <col min="12044" max="12044" width="15.625" style="6" bestFit="1" customWidth="1"/>
    <col min="12045" max="12045" width="15" style="6" customWidth="1"/>
    <col min="12046" max="12046" width="15.625" style="6" bestFit="1" customWidth="1"/>
    <col min="12047" max="12047" width="15.875" style="6" customWidth="1"/>
    <col min="12048" max="12048" width="16.25" style="6" customWidth="1"/>
    <col min="12049" max="12049" width="16.75" style="6" customWidth="1"/>
    <col min="12050" max="12050" width="14.875" style="6" customWidth="1"/>
    <col min="12051" max="12051" width="19.625" style="6" bestFit="1" customWidth="1"/>
    <col min="12052" max="12052" width="21.875" style="6" customWidth="1"/>
    <col min="12053" max="12289" width="11" style="6"/>
    <col min="12290" max="12290" width="51" style="6" customWidth="1"/>
    <col min="12291" max="12291" width="19" style="6" customWidth="1"/>
    <col min="12292" max="12292" width="15.375" style="6" customWidth="1"/>
    <col min="12293" max="12293" width="14.5" style="6" customWidth="1"/>
    <col min="12294" max="12294" width="19.75" style="6" customWidth="1"/>
    <col min="12295" max="12295" width="20.5" style="6" customWidth="1"/>
    <col min="12296" max="12296" width="15.25" style="6" customWidth="1"/>
    <col min="12297" max="12297" width="15.625" style="6" customWidth="1"/>
    <col min="12298" max="12298" width="15.625" style="6" bestFit="1" customWidth="1"/>
    <col min="12299" max="12299" width="14.875" style="6" customWidth="1"/>
    <col min="12300" max="12300" width="15.625" style="6" bestFit="1" customWidth="1"/>
    <col min="12301" max="12301" width="15" style="6" customWidth="1"/>
    <col min="12302" max="12302" width="15.625" style="6" bestFit="1" customWidth="1"/>
    <col min="12303" max="12303" width="15.875" style="6" customWidth="1"/>
    <col min="12304" max="12304" width="16.25" style="6" customWidth="1"/>
    <col min="12305" max="12305" width="16.75" style="6" customWidth="1"/>
    <col min="12306" max="12306" width="14.875" style="6" customWidth="1"/>
    <col min="12307" max="12307" width="19.625" style="6" bestFit="1" customWidth="1"/>
    <col min="12308" max="12308" width="21.875" style="6" customWidth="1"/>
    <col min="12309" max="12545" width="11" style="6"/>
    <col min="12546" max="12546" width="51" style="6" customWidth="1"/>
    <col min="12547" max="12547" width="19" style="6" customWidth="1"/>
    <col min="12548" max="12548" width="15.375" style="6" customWidth="1"/>
    <col min="12549" max="12549" width="14.5" style="6" customWidth="1"/>
    <col min="12550" max="12550" width="19.75" style="6" customWidth="1"/>
    <col min="12551" max="12551" width="20.5" style="6" customWidth="1"/>
    <col min="12552" max="12552" width="15.25" style="6" customWidth="1"/>
    <col min="12553" max="12553" width="15.625" style="6" customWidth="1"/>
    <col min="12554" max="12554" width="15.625" style="6" bestFit="1" customWidth="1"/>
    <col min="12555" max="12555" width="14.875" style="6" customWidth="1"/>
    <col min="12556" max="12556" width="15.625" style="6" bestFit="1" customWidth="1"/>
    <col min="12557" max="12557" width="15" style="6" customWidth="1"/>
    <col min="12558" max="12558" width="15.625" style="6" bestFit="1" customWidth="1"/>
    <col min="12559" max="12559" width="15.875" style="6" customWidth="1"/>
    <col min="12560" max="12560" width="16.25" style="6" customWidth="1"/>
    <col min="12561" max="12561" width="16.75" style="6" customWidth="1"/>
    <col min="12562" max="12562" width="14.875" style="6" customWidth="1"/>
    <col min="12563" max="12563" width="19.625" style="6" bestFit="1" customWidth="1"/>
    <col min="12564" max="12564" width="21.875" style="6" customWidth="1"/>
    <col min="12565" max="12801" width="11" style="6"/>
    <col min="12802" max="12802" width="51" style="6" customWidth="1"/>
    <col min="12803" max="12803" width="19" style="6" customWidth="1"/>
    <col min="12804" max="12804" width="15.375" style="6" customWidth="1"/>
    <col min="12805" max="12805" width="14.5" style="6" customWidth="1"/>
    <col min="12806" max="12806" width="19.75" style="6" customWidth="1"/>
    <col min="12807" max="12807" width="20.5" style="6" customWidth="1"/>
    <col min="12808" max="12808" width="15.25" style="6" customWidth="1"/>
    <col min="12809" max="12809" width="15.625" style="6" customWidth="1"/>
    <col min="12810" max="12810" width="15.625" style="6" bestFit="1" customWidth="1"/>
    <col min="12811" max="12811" width="14.875" style="6" customWidth="1"/>
    <col min="12812" max="12812" width="15.625" style="6" bestFit="1" customWidth="1"/>
    <col min="12813" max="12813" width="15" style="6" customWidth="1"/>
    <col min="12814" max="12814" width="15.625" style="6" bestFit="1" customWidth="1"/>
    <col min="12815" max="12815" width="15.875" style="6" customWidth="1"/>
    <col min="12816" max="12816" width="16.25" style="6" customWidth="1"/>
    <col min="12817" max="12817" width="16.75" style="6" customWidth="1"/>
    <col min="12818" max="12818" width="14.875" style="6" customWidth="1"/>
    <col min="12819" max="12819" width="19.625" style="6" bestFit="1" customWidth="1"/>
    <col min="12820" max="12820" width="21.875" style="6" customWidth="1"/>
    <col min="12821" max="13057" width="11" style="6"/>
    <col min="13058" max="13058" width="51" style="6" customWidth="1"/>
    <col min="13059" max="13059" width="19" style="6" customWidth="1"/>
    <col min="13060" max="13060" width="15.375" style="6" customWidth="1"/>
    <col min="13061" max="13061" width="14.5" style="6" customWidth="1"/>
    <col min="13062" max="13062" width="19.75" style="6" customWidth="1"/>
    <col min="13063" max="13063" width="20.5" style="6" customWidth="1"/>
    <col min="13064" max="13064" width="15.25" style="6" customWidth="1"/>
    <col min="13065" max="13065" width="15.625" style="6" customWidth="1"/>
    <col min="13066" max="13066" width="15.625" style="6" bestFit="1" customWidth="1"/>
    <col min="13067" max="13067" width="14.875" style="6" customWidth="1"/>
    <col min="13068" max="13068" width="15.625" style="6" bestFit="1" customWidth="1"/>
    <col min="13069" max="13069" width="15" style="6" customWidth="1"/>
    <col min="13070" max="13070" width="15.625" style="6" bestFit="1" customWidth="1"/>
    <col min="13071" max="13071" width="15.875" style="6" customWidth="1"/>
    <col min="13072" max="13072" width="16.25" style="6" customWidth="1"/>
    <col min="13073" max="13073" width="16.75" style="6" customWidth="1"/>
    <col min="13074" max="13074" width="14.875" style="6" customWidth="1"/>
    <col min="13075" max="13075" width="19.625" style="6" bestFit="1" customWidth="1"/>
    <col min="13076" max="13076" width="21.875" style="6" customWidth="1"/>
    <col min="13077" max="13313" width="11" style="6"/>
    <col min="13314" max="13314" width="51" style="6" customWidth="1"/>
    <col min="13315" max="13315" width="19" style="6" customWidth="1"/>
    <col min="13316" max="13316" width="15.375" style="6" customWidth="1"/>
    <col min="13317" max="13317" width="14.5" style="6" customWidth="1"/>
    <col min="13318" max="13318" width="19.75" style="6" customWidth="1"/>
    <col min="13319" max="13319" width="20.5" style="6" customWidth="1"/>
    <col min="13320" max="13320" width="15.25" style="6" customWidth="1"/>
    <col min="13321" max="13321" width="15.625" style="6" customWidth="1"/>
    <col min="13322" max="13322" width="15.625" style="6" bestFit="1" customWidth="1"/>
    <col min="13323" max="13323" width="14.875" style="6" customWidth="1"/>
    <col min="13324" max="13324" width="15.625" style="6" bestFit="1" customWidth="1"/>
    <col min="13325" max="13325" width="15" style="6" customWidth="1"/>
    <col min="13326" max="13326" width="15.625" style="6" bestFit="1" customWidth="1"/>
    <col min="13327" max="13327" width="15.875" style="6" customWidth="1"/>
    <col min="13328" max="13328" width="16.25" style="6" customWidth="1"/>
    <col min="13329" max="13329" width="16.75" style="6" customWidth="1"/>
    <col min="13330" max="13330" width="14.875" style="6" customWidth="1"/>
    <col min="13331" max="13331" width="19.625" style="6" bestFit="1" customWidth="1"/>
    <col min="13332" max="13332" width="21.875" style="6" customWidth="1"/>
    <col min="13333" max="13569" width="11" style="6"/>
    <col min="13570" max="13570" width="51" style="6" customWidth="1"/>
    <col min="13571" max="13571" width="19" style="6" customWidth="1"/>
    <col min="13572" max="13572" width="15.375" style="6" customWidth="1"/>
    <col min="13573" max="13573" width="14.5" style="6" customWidth="1"/>
    <col min="13574" max="13574" width="19.75" style="6" customWidth="1"/>
    <col min="13575" max="13575" width="20.5" style="6" customWidth="1"/>
    <col min="13576" max="13576" width="15.25" style="6" customWidth="1"/>
    <col min="13577" max="13577" width="15.625" style="6" customWidth="1"/>
    <col min="13578" max="13578" width="15.625" style="6" bestFit="1" customWidth="1"/>
    <col min="13579" max="13579" width="14.875" style="6" customWidth="1"/>
    <col min="13580" max="13580" width="15.625" style="6" bestFit="1" customWidth="1"/>
    <col min="13581" max="13581" width="15" style="6" customWidth="1"/>
    <col min="13582" max="13582" width="15.625" style="6" bestFit="1" customWidth="1"/>
    <col min="13583" max="13583" width="15.875" style="6" customWidth="1"/>
    <col min="13584" max="13584" width="16.25" style="6" customWidth="1"/>
    <col min="13585" max="13585" width="16.75" style="6" customWidth="1"/>
    <col min="13586" max="13586" width="14.875" style="6" customWidth="1"/>
    <col min="13587" max="13587" width="19.625" style="6" bestFit="1" customWidth="1"/>
    <col min="13588" max="13588" width="21.875" style="6" customWidth="1"/>
    <col min="13589" max="13825" width="11" style="6"/>
    <col min="13826" max="13826" width="51" style="6" customWidth="1"/>
    <col min="13827" max="13827" width="19" style="6" customWidth="1"/>
    <col min="13828" max="13828" width="15.375" style="6" customWidth="1"/>
    <col min="13829" max="13829" width="14.5" style="6" customWidth="1"/>
    <col min="13830" max="13830" width="19.75" style="6" customWidth="1"/>
    <col min="13831" max="13831" width="20.5" style="6" customWidth="1"/>
    <col min="13832" max="13832" width="15.25" style="6" customWidth="1"/>
    <col min="13833" max="13833" width="15.625" style="6" customWidth="1"/>
    <col min="13834" max="13834" width="15.625" style="6" bestFit="1" customWidth="1"/>
    <col min="13835" max="13835" width="14.875" style="6" customWidth="1"/>
    <col min="13836" max="13836" width="15.625" style="6" bestFit="1" customWidth="1"/>
    <col min="13837" max="13837" width="15" style="6" customWidth="1"/>
    <col min="13838" max="13838" width="15.625" style="6" bestFit="1" customWidth="1"/>
    <col min="13839" max="13839" width="15.875" style="6" customWidth="1"/>
    <col min="13840" max="13840" width="16.25" style="6" customWidth="1"/>
    <col min="13841" max="13841" width="16.75" style="6" customWidth="1"/>
    <col min="13842" max="13842" width="14.875" style="6" customWidth="1"/>
    <col min="13843" max="13843" width="19.625" style="6" bestFit="1" customWidth="1"/>
    <col min="13844" max="13844" width="21.875" style="6" customWidth="1"/>
    <col min="13845" max="14081" width="11" style="6"/>
    <col min="14082" max="14082" width="51" style="6" customWidth="1"/>
    <col min="14083" max="14083" width="19" style="6" customWidth="1"/>
    <col min="14084" max="14084" width="15.375" style="6" customWidth="1"/>
    <col min="14085" max="14085" width="14.5" style="6" customWidth="1"/>
    <col min="14086" max="14086" width="19.75" style="6" customWidth="1"/>
    <col min="14087" max="14087" width="20.5" style="6" customWidth="1"/>
    <col min="14088" max="14088" width="15.25" style="6" customWidth="1"/>
    <col min="14089" max="14089" width="15.625" style="6" customWidth="1"/>
    <col min="14090" max="14090" width="15.625" style="6" bestFit="1" customWidth="1"/>
    <col min="14091" max="14091" width="14.875" style="6" customWidth="1"/>
    <col min="14092" max="14092" width="15.625" style="6" bestFit="1" customWidth="1"/>
    <col min="14093" max="14093" width="15" style="6" customWidth="1"/>
    <col min="14094" max="14094" width="15.625" style="6" bestFit="1" customWidth="1"/>
    <col min="14095" max="14095" width="15.875" style="6" customWidth="1"/>
    <col min="14096" max="14096" width="16.25" style="6" customWidth="1"/>
    <col min="14097" max="14097" width="16.75" style="6" customWidth="1"/>
    <col min="14098" max="14098" width="14.875" style="6" customWidth="1"/>
    <col min="14099" max="14099" width="19.625" style="6" bestFit="1" customWidth="1"/>
    <col min="14100" max="14100" width="21.875" style="6" customWidth="1"/>
    <col min="14101" max="14337" width="11" style="6"/>
    <col min="14338" max="14338" width="51" style="6" customWidth="1"/>
    <col min="14339" max="14339" width="19" style="6" customWidth="1"/>
    <col min="14340" max="14340" width="15.375" style="6" customWidth="1"/>
    <col min="14341" max="14341" width="14.5" style="6" customWidth="1"/>
    <col min="14342" max="14342" width="19.75" style="6" customWidth="1"/>
    <col min="14343" max="14343" width="20.5" style="6" customWidth="1"/>
    <col min="14344" max="14344" width="15.25" style="6" customWidth="1"/>
    <col min="14345" max="14345" width="15.625" style="6" customWidth="1"/>
    <col min="14346" max="14346" width="15.625" style="6" bestFit="1" customWidth="1"/>
    <col min="14347" max="14347" width="14.875" style="6" customWidth="1"/>
    <col min="14348" max="14348" width="15.625" style="6" bestFit="1" customWidth="1"/>
    <col min="14349" max="14349" width="15" style="6" customWidth="1"/>
    <col min="14350" max="14350" width="15.625" style="6" bestFit="1" customWidth="1"/>
    <col min="14351" max="14351" width="15.875" style="6" customWidth="1"/>
    <col min="14352" max="14352" width="16.25" style="6" customWidth="1"/>
    <col min="14353" max="14353" width="16.75" style="6" customWidth="1"/>
    <col min="14354" max="14354" width="14.875" style="6" customWidth="1"/>
    <col min="14355" max="14355" width="19.625" style="6" bestFit="1" customWidth="1"/>
    <col min="14356" max="14356" width="21.875" style="6" customWidth="1"/>
    <col min="14357" max="14593" width="11" style="6"/>
    <col min="14594" max="14594" width="51" style="6" customWidth="1"/>
    <col min="14595" max="14595" width="19" style="6" customWidth="1"/>
    <col min="14596" max="14596" width="15.375" style="6" customWidth="1"/>
    <col min="14597" max="14597" width="14.5" style="6" customWidth="1"/>
    <col min="14598" max="14598" width="19.75" style="6" customWidth="1"/>
    <col min="14599" max="14599" width="20.5" style="6" customWidth="1"/>
    <col min="14600" max="14600" width="15.25" style="6" customWidth="1"/>
    <col min="14601" max="14601" width="15.625" style="6" customWidth="1"/>
    <col min="14602" max="14602" width="15.625" style="6" bestFit="1" customWidth="1"/>
    <col min="14603" max="14603" width="14.875" style="6" customWidth="1"/>
    <col min="14604" max="14604" width="15.625" style="6" bestFit="1" customWidth="1"/>
    <col min="14605" max="14605" width="15" style="6" customWidth="1"/>
    <col min="14606" max="14606" width="15.625" style="6" bestFit="1" customWidth="1"/>
    <col min="14607" max="14607" width="15.875" style="6" customWidth="1"/>
    <col min="14608" max="14608" width="16.25" style="6" customWidth="1"/>
    <col min="14609" max="14609" width="16.75" style="6" customWidth="1"/>
    <col min="14610" max="14610" width="14.875" style="6" customWidth="1"/>
    <col min="14611" max="14611" width="19.625" style="6" bestFit="1" customWidth="1"/>
    <col min="14612" max="14612" width="21.875" style="6" customWidth="1"/>
    <col min="14613" max="14849" width="11" style="6"/>
    <col min="14850" max="14850" width="51" style="6" customWidth="1"/>
    <col min="14851" max="14851" width="19" style="6" customWidth="1"/>
    <col min="14852" max="14852" width="15.375" style="6" customWidth="1"/>
    <col min="14853" max="14853" width="14.5" style="6" customWidth="1"/>
    <col min="14854" max="14854" width="19.75" style="6" customWidth="1"/>
    <col min="14855" max="14855" width="20.5" style="6" customWidth="1"/>
    <col min="14856" max="14856" width="15.25" style="6" customWidth="1"/>
    <col min="14857" max="14857" width="15.625" style="6" customWidth="1"/>
    <col min="14858" max="14858" width="15.625" style="6" bestFit="1" customWidth="1"/>
    <col min="14859" max="14859" width="14.875" style="6" customWidth="1"/>
    <col min="14860" max="14860" width="15.625" style="6" bestFit="1" customWidth="1"/>
    <col min="14861" max="14861" width="15" style="6" customWidth="1"/>
    <col min="14862" max="14862" width="15.625" style="6" bestFit="1" customWidth="1"/>
    <col min="14863" max="14863" width="15.875" style="6" customWidth="1"/>
    <col min="14864" max="14864" width="16.25" style="6" customWidth="1"/>
    <col min="14865" max="14865" width="16.75" style="6" customWidth="1"/>
    <col min="14866" max="14866" width="14.875" style="6" customWidth="1"/>
    <col min="14867" max="14867" width="19.625" style="6" bestFit="1" customWidth="1"/>
    <col min="14868" max="14868" width="21.875" style="6" customWidth="1"/>
    <col min="14869" max="15105" width="11" style="6"/>
    <col min="15106" max="15106" width="51" style="6" customWidth="1"/>
    <col min="15107" max="15107" width="19" style="6" customWidth="1"/>
    <col min="15108" max="15108" width="15.375" style="6" customWidth="1"/>
    <col min="15109" max="15109" width="14.5" style="6" customWidth="1"/>
    <col min="15110" max="15110" width="19.75" style="6" customWidth="1"/>
    <col min="15111" max="15111" width="20.5" style="6" customWidth="1"/>
    <col min="15112" max="15112" width="15.25" style="6" customWidth="1"/>
    <col min="15113" max="15113" width="15.625" style="6" customWidth="1"/>
    <col min="15114" max="15114" width="15.625" style="6" bestFit="1" customWidth="1"/>
    <col min="15115" max="15115" width="14.875" style="6" customWidth="1"/>
    <col min="15116" max="15116" width="15.625" style="6" bestFit="1" customWidth="1"/>
    <col min="15117" max="15117" width="15" style="6" customWidth="1"/>
    <col min="15118" max="15118" width="15.625" style="6" bestFit="1" customWidth="1"/>
    <col min="15119" max="15119" width="15.875" style="6" customWidth="1"/>
    <col min="15120" max="15120" width="16.25" style="6" customWidth="1"/>
    <col min="15121" max="15121" width="16.75" style="6" customWidth="1"/>
    <col min="15122" max="15122" width="14.875" style="6" customWidth="1"/>
    <col min="15123" max="15123" width="19.625" style="6" bestFit="1" customWidth="1"/>
    <col min="15124" max="15124" width="21.875" style="6" customWidth="1"/>
    <col min="15125" max="15361" width="11" style="6"/>
    <col min="15362" max="15362" width="51" style="6" customWidth="1"/>
    <col min="15363" max="15363" width="19" style="6" customWidth="1"/>
    <col min="15364" max="15364" width="15.375" style="6" customWidth="1"/>
    <col min="15365" max="15365" width="14.5" style="6" customWidth="1"/>
    <col min="15366" max="15366" width="19.75" style="6" customWidth="1"/>
    <col min="15367" max="15367" width="20.5" style="6" customWidth="1"/>
    <col min="15368" max="15368" width="15.25" style="6" customWidth="1"/>
    <col min="15369" max="15369" width="15.625" style="6" customWidth="1"/>
    <col min="15370" max="15370" width="15.625" style="6" bestFit="1" customWidth="1"/>
    <col min="15371" max="15371" width="14.875" style="6" customWidth="1"/>
    <col min="15372" max="15372" width="15.625" style="6" bestFit="1" customWidth="1"/>
    <col min="15373" max="15373" width="15" style="6" customWidth="1"/>
    <col min="15374" max="15374" width="15.625" style="6" bestFit="1" customWidth="1"/>
    <col min="15375" max="15375" width="15.875" style="6" customWidth="1"/>
    <col min="15376" max="15376" width="16.25" style="6" customWidth="1"/>
    <col min="15377" max="15377" width="16.75" style="6" customWidth="1"/>
    <col min="15378" max="15378" width="14.875" style="6" customWidth="1"/>
    <col min="15379" max="15379" width="19.625" style="6" bestFit="1" customWidth="1"/>
    <col min="15380" max="15380" width="21.875" style="6" customWidth="1"/>
    <col min="15381" max="15617" width="11" style="6"/>
    <col min="15618" max="15618" width="51" style="6" customWidth="1"/>
    <col min="15619" max="15619" width="19" style="6" customWidth="1"/>
    <col min="15620" max="15620" width="15.375" style="6" customWidth="1"/>
    <col min="15621" max="15621" width="14.5" style="6" customWidth="1"/>
    <col min="15622" max="15622" width="19.75" style="6" customWidth="1"/>
    <col min="15623" max="15623" width="20.5" style="6" customWidth="1"/>
    <col min="15624" max="15624" width="15.25" style="6" customWidth="1"/>
    <col min="15625" max="15625" width="15.625" style="6" customWidth="1"/>
    <col min="15626" max="15626" width="15.625" style="6" bestFit="1" customWidth="1"/>
    <col min="15627" max="15627" width="14.875" style="6" customWidth="1"/>
    <col min="15628" max="15628" width="15.625" style="6" bestFit="1" customWidth="1"/>
    <col min="15629" max="15629" width="15" style="6" customWidth="1"/>
    <col min="15630" max="15630" width="15.625" style="6" bestFit="1" customWidth="1"/>
    <col min="15631" max="15631" width="15.875" style="6" customWidth="1"/>
    <col min="15632" max="15632" width="16.25" style="6" customWidth="1"/>
    <col min="15633" max="15633" width="16.75" style="6" customWidth="1"/>
    <col min="15634" max="15634" width="14.875" style="6" customWidth="1"/>
    <col min="15635" max="15635" width="19.625" style="6" bestFit="1" customWidth="1"/>
    <col min="15636" max="15636" width="21.875" style="6" customWidth="1"/>
    <col min="15637" max="15873" width="11" style="6"/>
    <col min="15874" max="15874" width="51" style="6" customWidth="1"/>
    <col min="15875" max="15875" width="19" style="6" customWidth="1"/>
    <col min="15876" max="15876" width="15.375" style="6" customWidth="1"/>
    <col min="15877" max="15877" width="14.5" style="6" customWidth="1"/>
    <col min="15878" max="15878" width="19.75" style="6" customWidth="1"/>
    <col min="15879" max="15879" width="20.5" style="6" customWidth="1"/>
    <col min="15880" max="15880" width="15.25" style="6" customWidth="1"/>
    <col min="15881" max="15881" width="15.625" style="6" customWidth="1"/>
    <col min="15882" max="15882" width="15.625" style="6" bestFit="1" customWidth="1"/>
    <col min="15883" max="15883" width="14.875" style="6" customWidth="1"/>
    <col min="15884" max="15884" width="15.625" style="6" bestFit="1" customWidth="1"/>
    <col min="15885" max="15885" width="15" style="6" customWidth="1"/>
    <col min="15886" max="15886" width="15.625" style="6" bestFit="1" customWidth="1"/>
    <col min="15887" max="15887" width="15.875" style="6" customWidth="1"/>
    <col min="15888" max="15888" width="16.25" style="6" customWidth="1"/>
    <col min="15889" max="15889" width="16.75" style="6" customWidth="1"/>
    <col min="15890" max="15890" width="14.875" style="6" customWidth="1"/>
    <col min="15891" max="15891" width="19.625" style="6" bestFit="1" customWidth="1"/>
    <col min="15892" max="15892" width="21.875" style="6" customWidth="1"/>
    <col min="15893" max="16129" width="11" style="6"/>
    <col min="16130" max="16130" width="51" style="6" customWidth="1"/>
    <col min="16131" max="16131" width="19" style="6" customWidth="1"/>
    <col min="16132" max="16132" width="15.375" style="6" customWidth="1"/>
    <col min="16133" max="16133" width="14.5" style="6" customWidth="1"/>
    <col min="16134" max="16134" width="19.75" style="6" customWidth="1"/>
    <col min="16135" max="16135" width="20.5" style="6" customWidth="1"/>
    <col min="16136" max="16136" width="15.25" style="6" customWidth="1"/>
    <col min="16137" max="16137" width="15.625" style="6" customWidth="1"/>
    <col min="16138" max="16138" width="15.625" style="6" bestFit="1" customWidth="1"/>
    <col min="16139" max="16139" width="14.875" style="6" customWidth="1"/>
    <col min="16140" max="16140" width="15.625" style="6" bestFit="1" customWidth="1"/>
    <col min="16141" max="16141" width="15" style="6" customWidth="1"/>
    <col min="16142" max="16142" width="15.625" style="6" bestFit="1" customWidth="1"/>
    <col min="16143" max="16143" width="15.875" style="6" customWidth="1"/>
    <col min="16144" max="16144" width="16.25" style="6" customWidth="1"/>
    <col min="16145" max="16145" width="16.75" style="6" customWidth="1"/>
    <col min="16146" max="16146" width="14.875" style="6" customWidth="1"/>
    <col min="16147" max="16147" width="19.625" style="6" bestFit="1" customWidth="1"/>
    <col min="16148" max="16148" width="21.875" style="6" customWidth="1"/>
    <col min="16149" max="16384" width="11" style="6"/>
  </cols>
  <sheetData>
    <row r="1" spans="1:22" x14ac:dyDescent="0.2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1:22" x14ac:dyDescent="0.2">
      <c r="A2" s="85"/>
      <c r="B2" s="207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  <c r="U2" s="5"/>
    </row>
    <row r="3" spans="1:22" x14ac:dyDescent="0.2">
      <c r="A3" s="85"/>
      <c r="B3" s="207" t="s">
        <v>155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5"/>
    </row>
    <row r="4" spans="1:22" ht="13.5" thickBot="1" x14ac:dyDescent="0.25">
      <c r="A4" s="85"/>
      <c r="B4" s="210" t="s">
        <v>93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2"/>
      <c r="U4" s="5"/>
    </row>
    <row r="5" spans="1:22" x14ac:dyDescent="0.2">
      <c r="A5" s="85"/>
      <c r="B5" s="89" t="s">
        <v>94</v>
      </c>
      <c r="C5" s="89" t="s">
        <v>95</v>
      </c>
      <c r="D5" s="90"/>
      <c r="E5" s="91" t="s">
        <v>96</v>
      </c>
      <c r="F5" s="90" t="s">
        <v>97</v>
      </c>
      <c r="G5" s="91" t="s">
        <v>98</v>
      </c>
      <c r="H5" s="90" t="s">
        <v>99</v>
      </c>
      <c r="I5" s="91" t="s">
        <v>100</v>
      </c>
      <c r="J5" s="90" t="s">
        <v>101</v>
      </c>
      <c r="K5" s="91" t="s">
        <v>102</v>
      </c>
      <c r="L5" s="90" t="s">
        <v>103</v>
      </c>
      <c r="M5" s="91" t="s">
        <v>104</v>
      </c>
      <c r="N5" s="90" t="s">
        <v>105</v>
      </c>
      <c r="O5" s="91" t="s">
        <v>106</v>
      </c>
      <c r="P5" s="90" t="s">
        <v>107</v>
      </c>
      <c r="Q5" s="91" t="s">
        <v>108</v>
      </c>
      <c r="R5" s="90" t="s">
        <v>109</v>
      </c>
      <c r="S5" s="91" t="s">
        <v>110</v>
      </c>
      <c r="T5" s="90" t="s">
        <v>111</v>
      </c>
    </row>
    <row r="6" spans="1:22" ht="13.5" thickBot="1" x14ac:dyDescent="0.25">
      <c r="A6" s="85"/>
      <c r="B6" s="92"/>
      <c r="C6" s="93" t="s">
        <v>3</v>
      </c>
      <c r="D6" s="94"/>
      <c r="E6" s="95"/>
      <c r="F6" s="94" t="s">
        <v>112</v>
      </c>
      <c r="G6" s="96" t="s">
        <v>113</v>
      </c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97"/>
    </row>
    <row r="7" spans="1:22" x14ac:dyDescent="0.2">
      <c r="A7" s="85"/>
      <c r="B7" s="99"/>
      <c r="C7" s="100"/>
      <c r="D7" s="101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2"/>
    </row>
    <row r="8" spans="1:22" x14ac:dyDescent="0.2">
      <c r="A8" s="85"/>
      <c r="B8" s="103" t="s">
        <v>114</v>
      </c>
      <c r="C8" s="104">
        <v>1155126065</v>
      </c>
      <c r="D8" s="105"/>
      <c r="E8" s="106"/>
      <c r="F8" s="106"/>
      <c r="G8" s="107">
        <f>E8-F8+C8</f>
        <v>1155126065</v>
      </c>
      <c r="H8" s="106">
        <v>165126065</v>
      </c>
      <c r="I8" s="106">
        <v>90000000</v>
      </c>
      <c r="J8" s="106">
        <v>90000000</v>
      </c>
      <c r="K8" s="106">
        <v>90000000</v>
      </c>
      <c r="L8" s="106">
        <v>90000000</v>
      </c>
      <c r="M8" s="106">
        <v>90000000</v>
      </c>
      <c r="N8" s="106">
        <v>90000000</v>
      </c>
      <c r="O8" s="106">
        <v>90000000</v>
      </c>
      <c r="P8" s="106">
        <v>90000000</v>
      </c>
      <c r="Q8" s="106">
        <v>90000000</v>
      </c>
      <c r="R8" s="106">
        <v>90000000</v>
      </c>
      <c r="S8" s="106">
        <v>90000000</v>
      </c>
      <c r="T8" s="108">
        <f>H8+I8+J8+K8+L8+M8+N8+O8+P8+Q8+R8+S8</f>
        <v>1155126065</v>
      </c>
      <c r="U8" s="7">
        <f>G8-T8</f>
        <v>0</v>
      </c>
    </row>
    <row r="9" spans="1:22" x14ac:dyDescent="0.2">
      <c r="A9" s="85"/>
      <c r="B9" s="103" t="s">
        <v>115</v>
      </c>
      <c r="C9" s="109">
        <v>0</v>
      </c>
      <c r="D9" s="105"/>
      <c r="E9" s="110"/>
      <c r="F9" s="106">
        <v>0</v>
      </c>
      <c r="G9" s="106">
        <f>E9-F9</f>
        <v>0</v>
      </c>
      <c r="H9" s="106">
        <f t="shared" ref="H9:S12" si="0">F9-G9</f>
        <v>0</v>
      </c>
      <c r="I9" s="106">
        <f t="shared" si="0"/>
        <v>0</v>
      </c>
      <c r="J9" s="106">
        <f t="shared" si="0"/>
        <v>0</v>
      </c>
      <c r="K9" s="106">
        <f t="shared" si="0"/>
        <v>0</v>
      </c>
      <c r="L9" s="106">
        <f t="shared" si="0"/>
        <v>0</v>
      </c>
      <c r="M9" s="106">
        <f t="shared" si="0"/>
        <v>0</v>
      </c>
      <c r="N9" s="106">
        <f t="shared" si="0"/>
        <v>0</v>
      </c>
      <c r="O9" s="106">
        <f t="shared" si="0"/>
        <v>0</v>
      </c>
      <c r="P9" s="106">
        <f t="shared" si="0"/>
        <v>0</v>
      </c>
      <c r="Q9" s="106">
        <f t="shared" si="0"/>
        <v>0</v>
      </c>
      <c r="R9" s="106">
        <f t="shared" si="0"/>
        <v>0</v>
      </c>
      <c r="S9" s="106">
        <f t="shared" si="0"/>
        <v>0</v>
      </c>
      <c r="T9" s="111">
        <f>H9+I9+J9+K9+L9+M9+N9+O9+P9+Q9+R9+S9</f>
        <v>0</v>
      </c>
    </row>
    <row r="10" spans="1:22" x14ac:dyDescent="0.2">
      <c r="A10" s="85"/>
      <c r="B10" s="103" t="s">
        <v>116</v>
      </c>
      <c r="C10" s="109">
        <v>0</v>
      </c>
      <c r="D10" s="105"/>
      <c r="E10" s="110"/>
      <c r="F10" s="106">
        <v>0</v>
      </c>
      <c r="G10" s="106">
        <f>E10-F10</f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0</v>
      </c>
      <c r="R10" s="106">
        <f t="shared" si="0"/>
        <v>0</v>
      </c>
      <c r="S10" s="106">
        <f t="shared" si="0"/>
        <v>0</v>
      </c>
      <c r="T10" s="111">
        <f>H10+I10+J10+K10+L10+M10+N10+O10+P10+Q10+R10+S10</f>
        <v>0</v>
      </c>
    </row>
    <row r="11" spans="1:22" x14ac:dyDescent="0.2">
      <c r="A11" s="85"/>
      <c r="B11" s="103" t="s">
        <v>117</v>
      </c>
      <c r="C11" s="109">
        <v>0</v>
      </c>
      <c r="D11" s="105"/>
      <c r="E11" s="110"/>
      <c r="F11" s="106">
        <v>0</v>
      </c>
      <c r="G11" s="106">
        <f>E11-F11</f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106">
        <f t="shared" si="0"/>
        <v>0</v>
      </c>
      <c r="S11" s="106">
        <f t="shared" si="0"/>
        <v>0</v>
      </c>
      <c r="T11" s="111">
        <f>H11+I11+J11+K11+L11+M11+N11+O11+P11+Q11+R11+S11</f>
        <v>0</v>
      </c>
    </row>
    <row r="12" spans="1:22" x14ac:dyDescent="0.2">
      <c r="A12" s="85"/>
      <c r="B12" s="103" t="s">
        <v>118</v>
      </c>
      <c r="C12" s="109">
        <v>0</v>
      </c>
      <c r="D12" s="105"/>
      <c r="E12" s="110"/>
      <c r="F12" s="106">
        <v>0</v>
      </c>
      <c r="G12" s="106">
        <f>E12-F12</f>
        <v>0</v>
      </c>
      <c r="H12" s="106">
        <f t="shared" si="0"/>
        <v>0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  <c r="O12" s="106">
        <f t="shared" si="0"/>
        <v>0</v>
      </c>
      <c r="P12" s="106">
        <f t="shared" si="0"/>
        <v>0</v>
      </c>
      <c r="Q12" s="106">
        <f t="shared" si="0"/>
        <v>0</v>
      </c>
      <c r="R12" s="106">
        <f t="shared" si="0"/>
        <v>0</v>
      </c>
      <c r="S12" s="106">
        <f t="shared" si="0"/>
        <v>0</v>
      </c>
      <c r="T12" s="111">
        <f>H12+I12+J12+K12+L12+M12+N12+O12+P12+Q12+R12+S12</f>
        <v>0</v>
      </c>
    </row>
    <row r="13" spans="1:22" x14ac:dyDescent="0.2">
      <c r="A13" s="85"/>
      <c r="B13" s="112" t="s">
        <v>135</v>
      </c>
      <c r="C13" s="104">
        <f>+C8+C9+C10+C11</f>
        <v>1155126065</v>
      </c>
      <c r="D13" s="105"/>
      <c r="E13" s="106"/>
      <c r="F13" s="106">
        <v>0</v>
      </c>
      <c r="G13" s="107">
        <f>G12+G11+G10+G9+G8</f>
        <v>1155126065</v>
      </c>
      <c r="H13" s="106">
        <f>H8+H11+H12</f>
        <v>165126065</v>
      </c>
      <c r="I13" s="106">
        <f>I8+I11+I12</f>
        <v>90000000</v>
      </c>
      <c r="J13" s="106">
        <f>J8+J11+J12</f>
        <v>90000000</v>
      </c>
      <c r="K13" s="106">
        <f>K8+K11+K12</f>
        <v>90000000</v>
      </c>
      <c r="L13" s="106">
        <f>L8+L11+L12</f>
        <v>90000000</v>
      </c>
      <c r="M13" s="106">
        <f>M8+M9+M10+M11+M12</f>
        <v>90000000</v>
      </c>
      <c r="N13" s="106">
        <f t="shared" ref="N13:T13" si="1">N8+N9+N10+N11+N12</f>
        <v>90000000</v>
      </c>
      <c r="O13" s="106">
        <f t="shared" si="1"/>
        <v>90000000</v>
      </c>
      <c r="P13" s="106">
        <f t="shared" si="1"/>
        <v>90000000</v>
      </c>
      <c r="Q13" s="106">
        <f t="shared" si="1"/>
        <v>90000000</v>
      </c>
      <c r="R13" s="106">
        <f t="shared" si="1"/>
        <v>90000000</v>
      </c>
      <c r="S13" s="107">
        <f t="shared" si="1"/>
        <v>90000000</v>
      </c>
      <c r="T13" s="108">
        <f t="shared" si="1"/>
        <v>1155126065</v>
      </c>
      <c r="V13" s="7"/>
    </row>
    <row r="14" spans="1:22" x14ac:dyDescent="0.2">
      <c r="A14" s="85"/>
      <c r="B14" s="103" t="s">
        <v>119</v>
      </c>
      <c r="C14" s="109">
        <v>0</v>
      </c>
      <c r="D14" s="105"/>
      <c r="E14" s="106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11">
        <v>0</v>
      </c>
      <c r="V14" s="7"/>
    </row>
    <row r="15" spans="1:22" x14ac:dyDescent="0.2">
      <c r="A15" s="85"/>
      <c r="B15" s="103" t="s">
        <v>120</v>
      </c>
      <c r="C15" s="109">
        <v>0</v>
      </c>
      <c r="D15" s="105"/>
      <c r="E15" s="106"/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11">
        <v>0</v>
      </c>
      <c r="V15" s="7"/>
    </row>
    <row r="16" spans="1:22" x14ac:dyDescent="0.2">
      <c r="A16" s="85"/>
      <c r="B16" s="112" t="s">
        <v>121</v>
      </c>
      <c r="C16" s="104">
        <f>+C13</f>
        <v>1155126065</v>
      </c>
      <c r="D16" s="105"/>
      <c r="E16" s="113">
        <f>E8+E9+E10+E11+E12</f>
        <v>0</v>
      </c>
      <c r="F16" s="106">
        <v>0</v>
      </c>
      <c r="G16" s="114">
        <f>+G13</f>
        <v>1155126065</v>
      </c>
      <c r="H16" s="113">
        <f>H8+H11+H12</f>
        <v>165126065</v>
      </c>
      <c r="I16" s="113">
        <f>I8+I11+I12</f>
        <v>90000000</v>
      </c>
      <c r="J16" s="113">
        <f t="shared" ref="J16:R16" si="2">+J13</f>
        <v>90000000</v>
      </c>
      <c r="K16" s="113">
        <f t="shared" si="2"/>
        <v>90000000</v>
      </c>
      <c r="L16" s="113">
        <f t="shared" si="2"/>
        <v>90000000</v>
      </c>
      <c r="M16" s="113">
        <f t="shared" si="2"/>
        <v>90000000</v>
      </c>
      <c r="N16" s="113">
        <f t="shared" si="2"/>
        <v>90000000</v>
      </c>
      <c r="O16" s="113">
        <f t="shared" si="2"/>
        <v>90000000</v>
      </c>
      <c r="P16" s="113">
        <f t="shared" si="2"/>
        <v>90000000</v>
      </c>
      <c r="Q16" s="113">
        <f t="shared" si="2"/>
        <v>90000000</v>
      </c>
      <c r="R16" s="113">
        <f t="shared" si="2"/>
        <v>90000000</v>
      </c>
      <c r="S16" s="114">
        <f>S13</f>
        <v>90000000</v>
      </c>
      <c r="T16" s="115">
        <f>H16+I16+J16+K16+L16+M16+N16+O16+P16+Q16+R16+S16</f>
        <v>1155126065</v>
      </c>
    </row>
    <row r="17" spans="1:22" ht="13.5" thickBot="1" x14ac:dyDescent="0.25">
      <c r="A17" s="85"/>
      <c r="B17" s="92"/>
      <c r="C17" s="116"/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</row>
    <row r="18" spans="1:22" ht="8.25" customHeight="1" x14ac:dyDescent="0.2">
      <c r="A18" s="85"/>
      <c r="B18" s="120"/>
      <c r="C18" s="121"/>
      <c r="D18" s="122"/>
      <c r="E18" s="121"/>
      <c r="F18" s="121"/>
      <c r="G18" s="121"/>
      <c r="H18" s="121"/>
      <c r="I18" s="121"/>
      <c r="J18" s="123"/>
      <c r="K18" s="123"/>
      <c r="L18" s="123"/>
      <c r="M18" s="123"/>
      <c r="N18" s="123"/>
      <c r="O18" s="123"/>
      <c r="P18" s="121"/>
      <c r="Q18" s="121"/>
      <c r="R18" s="121"/>
      <c r="S18" s="121"/>
      <c r="T18" s="124" t="s">
        <v>112</v>
      </c>
      <c r="V18" s="7"/>
    </row>
    <row r="19" spans="1:22" x14ac:dyDescent="0.2">
      <c r="A19" s="85"/>
      <c r="B19" s="120"/>
      <c r="C19" s="121"/>
      <c r="D19" s="122"/>
      <c r="E19" s="121"/>
      <c r="F19" s="125"/>
      <c r="G19" s="121"/>
      <c r="H19" s="121"/>
      <c r="I19" s="121"/>
      <c r="J19" s="123" t="s">
        <v>156</v>
      </c>
      <c r="K19" s="123"/>
      <c r="L19" s="123"/>
      <c r="M19" s="123"/>
      <c r="N19" s="123"/>
      <c r="O19" s="126"/>
      <c r="P19" s="121"/>
      <c r="Q19" s="121"/>
      <c r="R19" s="121"/>
      <c r="S19" s="121"/>
      <c r="T19" s="124"/>
      <c r="V19" s="7"/>
    </row>
    <row r="20" spans="1:22" ht="9.75" customHeight="1" thickBot="1" x14ac:dyDescent="0.25">
      <c r="A20" s="85"/>
      <c r="B20" s="122"/>
      <c r="C20" s="121"/>
      <c r="D20" s="122"/>
      <c r="E20" s="121"/>
      <c r="F20" s="121"/>
      <c r="G20" s="121"/>
      <c r="H20" s="121"/>
      <c r="I20" s="121"/>
      <c r="J20" s="123"/>
      <c r="K20" s="123"/>
      <c r="L20" s="123"/>
      <c r="M20" s="123"/>
      <c r="N20" s="123"/>
      <c r="O20" s="123"/>
      <c r="P20" s="121"/>
      <c r="Q20" s="121"/>
      <c r="R20" s="121"/>
      <c r="S20" s="121"/>
      <c r="T20" s="124"/>
    </row>
    <row r="21" spans="1:22" x14ac:dyDescent="0.2">
      <c r="A21" s="85"/>
      <c r="B21" s="89" t="s">
        <v>1</v>
      </c>
      <c r="C21" s="127" t="s">
        <v>122</v>
      </c>
      <c r="D21" s="128" t="s">
        <v>96</v>
      </c>
      <c r="E21" s="129" t="s">
        <v>2</v>
      </c>
      <c r="F21" s="128" t="s">
        <v>123</v>
      </c>
      <c r="G21" s="129" t="s">
        <v>124</v>
      </c>
      <c r="H21" s="128" t="s">
        <v>99</v>
      </c>
      <c r="I21" s="128" t="s">
        <v>100</v>
      </c>
      <c r="J21" s="129" t="s">
        <v>101</v>
      </c>
      <c r="K21" s="128" t="s">
        <v>102</v>
      </c>
      <c r="L21" s="129" t="s">
        <v>103</v>
      </c>
      <c r="M21" s="128" t="s">
        <v>104</v>
      </c>
      <c r="N21" s="129" t="s">
        <v>105</v>
      </c>
      <c r="O21" s="128" t="s">
        <v>106</v>
      </c>
      <c r="P21" s="129" t="s">
        <v>107</v>
      </c>
      <c r="Q21" s="128" t="s">
        <v>108</v>
      </c>
      <c r="R21" s="129" t="s">
        <v>109</v>
      </c>
      <c r="S21" s="128" t="s">
        <v>110</v>
      </c>
      <c r="T21" s="130" t="s">
        <v>111</v>
      </c>
      <c r="V21" s="7"/>
    </row>
    <row r="22" spans="1:22" ht="13.5" thickBot="1" x14ac:dyDescent="0.25">
      <c r="A22" s="85"/>
      <c r="B22" s="92"/>
      <c r="C22" s="131" t="s">
        <v>3</v>
      </c>
      <c r="D22" s="132"/>
      <c r="E22" s="118"/>
      <c r="F22" s="133"/>
      <c r="G22" s="134" t="s">
        <v>113</v>
      </c>
      <c r="H22" s="133"/>
      <c r="I22" s="133"/>
      <c r="J22" s="118"/>
      <c r="K22" s="133"/>
      <c r="L22" s="118"/>
      <c r="M22" s="133"/>
      <c r="N22" s="118"/>
      <c r="O22" s="133"/>
      <c r="P22" s="118"/>
      <c r="Q22" s="133"/>
      <c r="R22" s="118"/>
      <c r="S22" s="133"/>
      <c r="T22" s="119"/>
      <c r="V22" s="7"/>
    </row>
    <row r="23" spans="1:22" x14ac:dyDescent="0.2">
      <c r="A23" s="135" t="s">
        <v>4</v>
      </c>
      <c r="B23" s="136" t="s">
        <v>5</v>
      </c>
      <c r="C23" s="137">
        <f t="shared" ref="C23:T23" si="3">SUM(C24:C31)</f>
        <v>650377324</v>
      </c>
      <c r="D23" s="138">
        <f t="shared" si="3"/>
        <v>0</v>
      </c>
      <c r="E23" s="139">
        <f t="shared" si="3"/>
        <v>0</v>
      </c>
      <c r="F23" s="139">
        <f t="shared" si="3"/>
        <v>0</v>
      </c>
      <c r="G23" s="139">
        <f t="shared" si="3"/>
        <v>650377324</v>
      </c>
      <c r="H23" s="139">
        <f t="shared" si="3"/>
        <v>44764777</v>
      </c>
      <c r="I23" s="139">
        <f t="shared" si="3"/>
        <v>43764777</v>
      </c>
      <c r="J23" s="139">
        <f t="shared" si="3"/>
        <v>40864777</v>
      </c>
      <c r="K23" s="139">
        <f t="shared" si="3"/>
        <v>41814777</v>
      </c>
      <c r="L23" s="139">
        <f t="shared" si="3"/>
        <v>42014777</v>
      </c>
      <c r="M23" s="140">
        <f t="shared" si="3"/>
        <v>51442513</v>
      </c>
      <c r="N23" s="139">
        <f t="shared" si="3"/>
        <v>70064777</v>
      </c>
      <c r="O23" s="139">
        <f t="shared" si="3"/>
        <v>46414777</v>
      </c>
      <c r="P23" s="139">
        <f t="shared" si="3"/>
        <v>40864777</v>
      </c>
      <c r="Q23" s="139">
        <f t="shared" si="3"/>
        <v>55264777</v>
      </c>
      <c r="R23" s="139">
        <f t="shared" si="3"/>
        <v>52264777</v>
      </c>
      <c r="S23" s="139">
        <f t="shared" si="3"/>
        <v>120837041</v>
      </c>
      <c r="T23" s="137">
        <f t="shared" si="3"/>
        <v>650377324</v>
      </c>
      <c r="U23" s="7">
        <f>G23-T23</f>
        <v>0</v>
      </c>
    </row>
    <row r="24" spans="1:22" ht="14.25" x14ac:dyDescent="0.2">
      <c r="A24" s="141" t="s">
        <v>6</v>
      </c>
      <c r="B24" s="11" t="s">
        <v>7</v>
      </c>
      <c r="C24" s="142">
        <v>488231324</v>
      </c>
      <c r="D24" s="143"/>
      <c r="E24" s="12"/>
      <c r="F24" s="144"/>
      <c r="G24" s="12">
        <f>ROUND((C24+D24+E24-F24),1)</f>
        <v>488231324</v>
      </c>
      <c r="H24" s="8">
        <v>40685943</v>
      </c>
      <c r="I24" s="8">
        <v>40685943</v>
      </c>
      <c r="J24" s="8">
        <v>40685943</v>
      </c>
      <c r="K24" s="8">
        <v>40685943</v>
      </c>
      <c r="L24" s="8">
        <v>40685944</v>
      </c>
      <c r="M24" s="8">
        <v>40685944</v>
      </c>
      <c r="N24" s="8">
        <v>40685944</v>
      </c>
      <c r="O24" s="8">
        <v>40685944</v>
      </c>
      <c r="P24" s="8">
        <v>40685944</v>
      </c>
      <c r="Q24" s="8">
        <v>40685944</v>
      </c>
      <c r="R24" s="8">
        <v>40685944</v>
      </c>
      <c r="S24" s="8">
        <v>40685944</v>
      </c>
      <c r="T24" s="145">
        <f>SUM(H24:S24)</f>
        <v>488231324</v>
      </c>
      <c r="U24" s="7">
        <f t="shared" ref="U24:U77" si="4">G24-T24</f>
        <v>0</v>
      </c>
    </row>
    <row r="25" spans="1:22" ht="14.25" x14ac:dyDescent="0.2">
      <c r="A25" s="141" t="s">
        <v>8</v>
      </c>
      <c r="B25" s="11" t="s">
        <v>9</v>
      </c>
      <c r="C25" s="142">
        <v>1246000</v>
      </c>
      <c r="D25" s="143"/>
      <c r="E25" s="12"/>
      <c r="F25" s="12"/>
      <c r="G25" s="12">
        <f t="shared" ref="G25:G31" si="5">ROUND((C25+D25+E25-F25),1)</f>
        <v>1246000</v>
      </c>
      <c r="H25" s="8">
        <v>103834</v>
      </c>
      <c r="I25" s="8">
        <v>103834</v>
      </c>
      <c r="J25" s="8">
        <v>103834</v>
      </c>
      <c r="K25" s="8">
        <v>103834</v>
      </c>
      <c r="L25" s="8">
        <v>103833</v>
      </c>
      <c r="M25" s="8">
        <v>103833</v>
      </c>
      <c r="N25" s="8">
        <v>103833</v>
      </c>
      <c r="O25" s="8">
        <v>103833</v>
      </c>
      <c r="P25" s="8">
        <v>103833</v>
      </c>
      <c r="Q25" s="8">
        <v>103833</v>
      </c>
      <c r="R25" s="8">
        <v>103833</v>
      </c>
      <c r="S25" s="8">
        <v>103833</v>
      </c>
      <c r="T25" s="145">
        <f t="shared" ref="T25:T35" si="6">SUM(H25:S25)</f>
        <v>1246000</v>
      </c>
      <c r="U25" s="7">
        <f t="shared" si="4"/>
        <v>0</v>
      </c>
    </row>
    <row r="26" spans="1:22" ht="14.25" x14ac:dyDescent="0.2">
      <c r="A26" s="141">
        <v>2020110104</v>
      </c>
      <c r="B26" s="11" t="s">
        <v>10</v>
      </c>
      <c r="C26" s="142">
        <v>900000</v>
      </c>
      <c r="D26" s="143"/>
      <c r="E26" s="12"/>
      <c r="F26" s="12"/>
      <c r="G26" s="12">
        <f t="shared" si="5"/>
        <v>900000</v>
      </c>
      <c r="H26" s="8">
        <v>75000</v>
      </c>
      <c r="I26" s="8">
        <v>75000</v>
      </c>
      <c r="J26" s="8">
        <v>75000</v>
      </c>
      <c r="K26" s="8">
        <v>75000</v>
      </c>
      <c r="L26" s="8">
        <v>75000</v>
      </c>
      <c r="M26" s="8">
        <v>75000</v>
      </c>
      <c r="N26" s="8">
        <v>75000</v>
      </c>
      <c r="O26" s="8">
        <v>75000</v>
      </c>
      <c r="P26" s="8">
        <v>75000</v>
      </c>
      <c r="Q26" s="8">
        <v>75000</v>
      </c>
      <c r="R26" s="8">
        <v>75000</v>
      </c>
      <c r="S26" s="8">
        <v>75000</v>
      </c>
      <c r="T26" s="145">
        <f t="shared" si="6"/>
        <v>900000</v>
      </c>
      <c r="U26" s="7">
        <f t="shared" si="4"/>
        <v>0</v>
      </c>
    </row>
    <row r="27" spans="1:22" ht="14.25" x14ac:dyDescent="0.2">
      <c r="A27" s="141" t="s">
        <v>11</v>
      </c>
      <c r="B27" s="11" t="s">
        <v>12</v>
      </c>
      <c r="C27" s="142">
        <v>17000000</v>
      </c>
      <c r="D27" s="143"/>
      <c r="E27" s="12"/>
      <c r="F27" s="12"/>
      <c r="G27" s="12">
        <f t="shared" si="5"/>
        <v>17000000</v>
      </c>
      <c r="H27" s="8">
        <v>0</v>
      </c>
      <c r="I27" s="146">
        <v>2900000</v>
      </c>
      <c r="J27" s="146">
        <v>0</v>
      </c>
      <c r="K27" s="146">
        <v>950000</v>
      </c>
      <c r="L27" s="146">
        <v>1150000</v>
      </c>
      <c r="M27" s="146">
        <v>2300000</v>
      </c>
      <c r="N27" s="146">
        <v>1600000</v>
      </c>
      <c r="O27" s="146">
        <v>3600000</v>
      </c>
      <c r="P27" s="146">
        <v>0</v>
      </c>
      <c r="Q27" s="146">
        <v>0</v>
      </c>
      <c r="R27" s="9">
        <v>4500000</v>
      </c>
      <c r="S27" s="146">
        <v>0</v>
      </c>
      <c r="T27" s="145">
        <f t="shared" si="6"/>
        <v>17000000</v>
      </c>
      <c r="U27" s="7">
        <f t="shared" si="4"/>
        <v>0</v>
      </c>
    </row>
    <row r="28" spans="1:22" ht="14.25" x14ac:dyDescent="0.2">
      <c r="A28" s="141" t="s">
        <v>13</v>
      </c>
      <c r="B28" s="11" t="s">
        <v>14</v>
      </c>
      <c r="C28" s="142">
        <v>24000000</v>
      </c>
      <c r="D28" s="143"/>
      <c r="E28" s="8"/>
      <c r="F28" s="12"/>
      <c r="G28" s="12">
        <f t="shared" si="5"/>
        <v>24000000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46">
        <v>0</v>
      </c>
      <c r="N28" s="9">
        <v>24000000</v>
      </c>
      <c r="O28" s="9">
        <v>0</v>
      </c>
      <c r="P28" s="9">
        <v>0</v>
      </c>
      <c r="Q28" s="9">
        <v>0</v>
      </c>
      <c r="R28" s="9"/>
      <c r="S28" s="9">
        <v>0</v>
      </c>
      <c r="T28" s="145">
        <f t="shared" si="6"/>
        <v>24000000</v>
      </c>
      <c r="U28" s="7">
        <f t="shared" si="4"/>
        <v>0</v>
      </c>
    </row>
    <row r="29" spans="1:22" ht="14.25" x14ac:dyDescent="0.2">
      <c r="A29" s="141" t="s">
        <v>15</v>
      </c>
      <c r="B29" s="11" t="s">
        <v>16</v>
      </c>
      <c r="C29" s="142">
        <v>28000000</v>
      </c>
      <c r="D29" s="143"/>
      <c r="E29" s="12"/>
      <c r="F29" s="8"/>
      <c r="G29" s="12">
        <f t="shared" si="5"/>
        <v>28000000</v>
      </c>
      <c r="H29" s="8">
        <v>1200000</v>
      </c>
      <c r="I29" s="147"/>
      <c r="J29" s="146"/>
      <c r="K29" s="146"/>
      <c r="L29" s="146"/>
      <c r="M29" s="146">
        <v>3000000</v>
      </c>
      <c r="N29" s="146">
        <v>1000000</v>
      </c>
      <c r="O29" s="146">
        <v>1000000</v>
      </c>
      <c r="P29" s="9">
        <v>0</v>
      </c>
      <c r="Q29" s="9">
        <v>5200000</v>
      </c>
      <c r="R29" s="9">
        <v>2600000</v>
      </c>
      <c r="S29" s="9">
        <v>14000000</v>
      </c>
      <c r="T29" s="145">
        <f t="shared" si="6"/>
        <v>28000000</v>
      </c>
      <c r="U29" s="7">
        <f t="shared" si="4"/>
        <v>0</v>
      </c>
    </row>
    <row r="30" spans="1:22" ht="14.25" x14ac:dyDescent="0.2">
      <c r="A30" s="141">
        <v>2020110109</v>
      </c>
      <c r="B30" s="11" t="s">
        <v>17</v>
      </c>
      <c r="C30" s="142">
        <v>36000000</v>
      </c>
      <c r="D30" s="143"/>
      <c r="E30" s="12"/>
      <c r="F30" s="8"/>
      <c r="G30" s="12">
        <f t="shared" si="5"/>
        <v>36000000</v>
      </c>
      <c r="H30" s="8">
        <v>1700000</v>
      </c>
      <c r="I30" s="147"/>
      <c r="J30" s="146"/>
      <c r="K30" s="146"/>
      <c r="L30" s="146"/>
      <c r="M30" s="146">
        <v>5277736</v>
      </c>
      <c r="N30" s="146">
        <v>2600000</v>
      </c>
      <c r="O30" s="146">
        <v>950000</v>
      </c>
      <c r="P30" s="9">
        <v>0</v>
      </c>
      <c r="Q30" s="9">
        <v>9200000</v>
      </c>
      <c r="R30" s="9">
        <v>4300000</v>
      </c>
      <c r="S30" s="9">
        <v>11972264</v>
      </c>
      <c r="T30" s="145">
        <f>SUM(H30:S30)</f>
        <v>36000000</v>
      </c>
      <c r="U30" s="7">
        <f t="shared" si="4"/>
        <v>0</v>
      </c>
    </row>
    <row r="31" spans="1:22" ht="15" thickBot="1" x14ac:dyDescent="0.25">
      <c r="A31" s="141">
        <v>2020110108</v>
      </c>
      <c r="B31" s="11" t="s">
        <v>18</v>
      </c>
      <c r="C31" s="142">
        <v>55000000</v>
      </c>
      <c r="D31" s="143"/>
      <c r="E31" s="12"/>
      <c r="F31" s="12"/>
      <c r="G31" s="12">
        <f t="shared" si="5"/>
        <v>55000000</v>
      </c>
      <c r="H31" s="8">
        <v>1000000</v>
      </c>
      <c r="I31" s="148">
        <v>0</v>
      </c>
      <c r="J31" s="146">
        <v>0</v>
      </c>
      <c r="K31" s="146">
        <v>0</v>
      </c>
      <c r="L31" s="146">
        <v>0</v>
      </c>
      <c r="M31" s="146">
        <v>0</v>
      </c>
      <c r="N31" s="146"/>
      <c r="O31" s="146">
        <v>0</v>
      </c>
      <c r="P31" s="146">
        <v>0</v>
      </c>
      <c r="Q31" s="146">
        <v>0</v>
      </c>
      <c r="R31" s="146">
        <v>0</v>
      </c>
      <c r="S31" s="146">
        <v>54000000</v>
      </c>
      <c r="T31" s="145">
        <f t="shared" si="6"/>
        <v>55000000</v>
      </c>
      <c r="U31" s="7">
        <f t="shared" si="4"/>
        <v>0</v>
      </c>
    </row>
    <row r="32" spans="1:22" x14ac:dyDescent="0.2">
      <c r="A32" s="135">
        <v>20201102</v>
      </c>
      <c r="B32" s="136" t="s">
        <v>125</v>
      </c>
      <c r="C32" s="136">
        <f>SUM(C33:C35)</f>
        <v>20000000</v>
      </c>
      <c r="D32" s="136">
        <f>SUM(D33:D35)</f>
        <v>0</v>
      </c>
      <c r="E32" s="136">
        <f>SUM(E33:E35)</f>
        <v>0</v>
      </c>
      <c r="F32" s="136">
        <f>SUM(F33:F35)</f>
        <v>0</v>
      </c>
      <c r="G32" s="149">
        <f>SUM(G33:G35)</f>
        <v>20000000</v>
      </c>
      <c r="H32" s="149">
        <f t="shared" ref="H32:T32" si="7">SUM(H33:H35)</f>
        <v>20000000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20000000</v>
      </c>
      <c r="U32" s="7">
        <f t="shared" si="4"/>
        <v>0</v>
      </c>
    </row>
    <row r="33" spans="1:21" ht="14.25" x14ac:dyDescent="0.2">
      <c r="A33" s="141" t="s">
        <v>20</v>
      </c>
      <c r="B33" s="11" t="s">
        <v>21</v>
      </c>
      <c r="C33" s="150">
        <v>20000000</v>
      </c>
      <c r="D33" s="143"/>
      <c r="E33" s="8"/>
      <c r="F33" s="12"/>
      <c r="G33" s="12">
        <f>C33+D33+E33-F33</f>
        <v>20000000</v>
      </c>
      <c r="H33" s="9">
        <v>20000000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45">
        <f t="shared" si="6"/>
        <v>20000000</v>
      </c>
      <c r="U33" s="7">
        <f t="shared" si="4"/>
        <v>0</v>
      </c>
    </row>
    <row r="34" spans="1:21" x14ac:dyDescent="0.2">
      <c r="A34" s="141" t="s">
        <v>22</v>
      </c>
      <c r="B34" s="11" t="s">
        <v>23</v>
      </c>
      <c r="C34" s="151">
        <v>0</v>
      </c>
      <c r="D34" s="143"/>
      <c r="E34" s="12"/>
      <c r="F34" s="12"/>
      <c r="G34" s="12">
        <f>C34+D34+E34-F34</f>
        <v>0</v>
      </c>
      <c r="H34" s="12">
        <f t="shared" ref="H34:S35" si="8">D34+E34+F34-G34</f>
        <v>0</v>
      </c>
      <c r="I34" s="12">
        <f t="shared" si="8"/>
        <v>0</v>
      </c>
      <c r="J34" s="12">
        <f t="shared" si="8"/>
        <v>0</v>
      </c>
      <c r="K34" s="12">
        <f t="shared" si="8"/>
        <v>0</v>
      </c>
      <c r="L34" s="12">
        <f t="shared" si="8"/>
        <v>0</v>
      </c>
      <c r="M34" s="12">
        <f t="shared" si="8"/>
        <v>0</v>
      </c>
      <c r="N34" s="12">
        <f t="shared" si="8"/>
        <v>0</v>
      </c>
      <c r="O34" s="12">
        <f t="shared" si="8"/>
        <v>0</v>
      </c>
      <c r="P34" s="12">
        <f t="shared" si="8"/>
        <v>0</v>
      </c>
      <c r="Q34" s="12">
        <f t="shared" si="8"/>
        <v>0</v>
      </c>
      <c r="R34" s="12">
        <f t="shared" si="8"/>
        <v>0</v>
      </c>
      <c r="S34" s="12">
        <f t="shared" si="8"/>
        <v>0</v>
      </c>
      <c r="T34" s="145">
        <f t="shared" si="6"/>
        <v>0</v>
      </c>
      <c r="U34" s="7">
        <f t="shared" si="4"/>
        <v>0</v>
      </c>
    </row>
    <row r="35" spans="1:21" x14ac:dyDescent="0.2">
      <c r="A35" s="141" t="s">
        <v>24</v>
      </c>
      <c r="B35" s="13" t="s">
        <v>25</v>
      </c>
      <c r="C35" s="151">
        <v>0</v>
      </c>
      <c r="D35" s="143"/>
      <c r="E35" s="12"/>
      <c r="F35" s="12"/>
      <c r="G35" s="12">
        <f>C35+D35+E35-F35</f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2">
        <f t="shared" si="8"/>
        <v>0</v>
      </c>
      <c r="R35" s="12">
        <f t="shared" si="8"/>
        <v>0</v>
      </c>
      <c r="S35" s="12">
        <f t="shared" si="8"/>
        <v>0</v>
      </c>
      <c r="T35" s="145">
        <f t="shared" si="6"/>
        <v>0</v>
      </c>
      <c r="U35" s="7">
        <f t="shared" si="4"/>
        <v>0</v>
      </c>
    </row>
    <row r="36" spans="1:21" ht="24" customHeight="1" thickBot="1" x14ac:dyDescent="0.25">
      <c r="A36" s="85"/>
      <c r="B36" s="112" t="s">
        <v>126</v>
      </c>
      <c r="C36" s="152">
        <f>C37+C42</f>
        <v>149019000</v>
      </c>
      <c r="D36" s="138">
        <f>D37+D42</f>
        <v>0</v>
      </c>
      <c r="E36" s="139">
        <f>E37+E42+E58</f>
        <v>0</v>
      </c>
      <c r="F36" s="139">
        <f>F37+F42+F58</f>
        <v>0</v>
      </c>
      <c r="G36" s="139">
        <f>G37+G42</f>
        <v>149019000</v>
      </c>
      <c r="H36" s="139">
        <f t="shared" ref="H36:S36" si="9">H37+H42</f>
        <v>23101918</v>
      </c>
      <c r="I36" s="139">
        <f t="shared" si="9"/>
        <v>16301918</v>
      </c>
      <c r="J36" s="139">
        <f t="shared" si="9"/>
        <v>26701918</v>
      </c>
      <c r="K36" s="139">
        <f t="shared" si="9"/>
        <v>6468918</v>
      </c>
      <c r="L36" s="139">
        <f t="shared" si="9"/>
        <v>6469018</v>
      </c>
      <c r="M36" s="139">
        <f t="shared" si="9"/>
        <v>23719484</v>
      </c>
      <c r="N36" s="139">
        <f t="shared" si="9"/>
        <v>6418584</v>
      </c>
      <c r="O36" s="139">
        <f t="shared" si="9"/>
        <v>6418584</v>
      </c>
      <c r="P36" s="139">
        <f t="shared" si="9"/>
        <v>7466918</v>
      </c>
      <c r="Q36" s="139">
        <f t="shared" si="9"/>
        <v>7701918</v>
      </c>
      <c r="R36" s="139">
        <f t="shared" si="9"/>
        <v>8201918</v>
      </c>
      <c r="S36" s="139">
        <f t="shared" si="9"/>
        <v>9797902</v>
      </c>
      <c r="T36" s="152">
        <f>T42+T37</f>
        <v>149019000</v>
      </c>
      <c r="U36" s="7">
        <f t="shared" si="4"/>
        <v>0</v>
      </c>
    </row>
    <row r="37" spans="1:21" x14ac:dyDescent="0.2">
      <c r="A37" s="135">
        <v>20201201</v>
      </c>
      <c r="B37" s="136" t="s">
        <v>127</v>
      </c>
      <c r="C37" s="149">
        <f>SUM(C38:C41)</f>
        <v>21300000</v>
      </c>
      <c r="D37" s="136">
        <f>SUM(D38:D41)</f>
        <v>0</v>
      </c>
      <c r="E37" s="136">
        <f>SUM(E38:E41)</f>
        <v>0</v>
      </c>
      <c r="F37" s="136">
        <f>SUM(F38:F41)</f>
        <v>0</v>
      </c>
      <c r="G37" s="149">
        <f>SUM(G38:G41)</f>
        <v>21300000</v>
      </c>
      <c r="H37" s="149">
        <f t="shared" ref="H37:T37" si="10">SUM(H38:H41)</f>
        <v>14000000</v>
      </c>
      <c r="I37" s="149">
        <f t="shared" si="10"/>
        <v>6000000</v>
      </c>
      <c r="J37" s="149">
        <f t="shared" si="10"/>
        <v>0</v>
      </c>
      <c r="K37" s="149">
        <f t="shared" si="10"/>
        <v>0</v>
      </c>
      <c r="L37" s="149">
        <f t="shared" si="10"/>
        <v>0</v>
      </c>
      <c r="M37" s="149">
        <f t="shared" si="10"/>
        <v>0</v>
      </c>
      <c r="N37" s="149">
        <f t="shared" si="10"/>
        <v>0</v>
      </c>
      <c r="O37" s="149">
        <f t="shared" si="10"/>
        <v>0</v>
      </c>
      <c r="P37" s="149">
        <f t="shared" si="10"/>
        <v>0</v>
      </c>
      <c r="Q37" s="149">
        <f t="shared" si="10"/>
        <v>0</v>
      </c>
      <c r="R37" s="149">
        <f t="shared" si="10"/>
        <v>0</v>
      </c>
      <c r="S37" s="149">
        <f t="shared" si="10"/>
        <v>1300000</v>
      </c>
      <c r="T37" s="149">
        <f t="shared" si="10"/>
        <v>21300000</v>
      </c>
      <c r="U37" s="7">
        <f t="shared" si="4"/>
        <v>0</v>
      </c>
    </row>
    <row r="38" spans="1:21" ht="14.25" x14ac:dyDescent="0.2">
      <c r="A38" s="141" t="s">
        <v>27</v>
      </c>
      <c r="B38" s="13" t="s">
        <v>28</v>
      </c>
      <c r="C38" s="153">
        <v>6000000</v>
      </c>
      <c r="D38" s="143"/>
      <c r="E38" s="12"/>
      <c r="F38" s="12"/>
      <c r="G38" s="12">
        <f>C38+D38+E38-F38</f>
        <v>6000000</v>
      </c>
      <c r="H38" s="9">
        <v>6000000</v>
      </c>
      <c r="I38" s="147"/>
      <c r="J38" s="147"/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5">
        <f t="shared" ref="T38:T63" si="11">SUM(H38:S38)</f>
        <v>6000000</v>
      </c>
      <c r="U38" s="7">
        <f t="shared" si="4"/>
        <v>0</v>
      </c>
    </row>
    <row r="39" spans="1:21" ht="14.25" x14ac:dyDescent="0.2">
      <c r="A39" s="141" t="s">
        <v>29</v>
      </c>
      <c r="B39" s="13" t="s">
        <v>30</v>
      </c>
      <c r="C39" s="153">
        <v>14000000</v>
      </c>
      <c r="D39" s="154"/>
      <c r="E39" s="12"/>
      <c r="F39" s="12"/>
      <c r="G39" s="12">
        <f>C39+D39+E39-F39</f>
        <v>14000000</v>
      </c>
      <c r="H39" s="8">
        <v>8000000</v>
      </c>
      <c r="I39" s="8">
        <v>6000000</v>
      </c>
      <c r="J39" s="8"/>
      <c r="K39" s="8"/>
      <c r="L39" s="8"/>
      <c r="M39" s="8">
        <v>0</v>
      </c>
      <c r="N39" s="8">
        <v>0</v>
      </c>
      <c r="O39" s="8"/>
      <c r="P39" s="8"/>
      <c r="Q39" s="8">
        <v>0</v>
      </c>
      <c r="R39" s="8">
        <v>0</v>
      </c>
      <c r="S39" s="8"/>
      <c r="T39" s="145">
        <f t="shared" si="11"/>
        <v>14000000</v>
      </c>
      <c r="U39" s="7">
        <f t="shared" si="4"/>
        <v>0</v>
      </c>
    </row>
    <row r="40" spans="1:21" ht="14.25" x14ac:dyDescent="0.2">
      <c r="A40" s="141" t="s">
        <v>31</v>
      </c>
      <c r="B40" s="13" t="s">
        <v>32</v>
      </c>
      <c r="C40" s="153">
        <v>1300000</v>
      </c>
      <c r="D40" s="143"/>
      <c r="E40" s="12"/>
      <c r="F40" s="12"/>
      <c r="G40" s="12">
        <f>C40+D40+E40-F40</f>
        <v>1300000</v>
      </c>
      <c r="H40" s="9"/>
      <c r="I40" s="8"/>
      <c r="J40" s="8"/>
      <c r="K40" s="8"/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1300000</v>
      </c>
      <c r="T40" s="145">
        <f t="shared" si="11"/>
        <v>1300000</v>
      </c>
      <c r="U40" s="7">
        <f t="shared" si="4"/>
        <v>0</v>
      </c>
    </row>
    <row r="41" spans="1:21" ht="14.25" x14ac:dyDescent="0.2">
      <c r="A41" s="141" t="s">
        <v>33</v>
      </c>
      <c r="B41" s="13" t="s">
        <v>34</v>
      </c>
      <c r="C41" s="153">
        <v>0</v>
      </c>
      <c r="D41" s="143">
        <v>0</v>
      </c>
      <c r="E41" s="12">
        <v>0</v>
      </c>
      <c r="F41" s="12">
        <v>0</v>
      </c>
      <c r="G41" s="12">
        <f>C41+D41+E41-F41</f>
        <v>0</v>
      </c>
      <c r="H41" s="9">
        <f t="shared" ref="H41:R41" si="12">ROUND($G$41/12,-1)</f>
        <v>0</v>
      </c>
      <c r="I41" s="8"/>
      <c r="J41" s="8">
        <v>0</v>
      </c>
      <c r="K41" s="8">
        <v>0</v>
      </c>
      <c r="L41" s="9">
        <f t="shared" si="12"/>
        <v>0</v>
      </c>
      <c r="M41" s="9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9">
        <f t="shared" si="12"/>
        <v>0</v>
      </c>
      <c r="S41" s="9">
        <f>G41-SUM(H41:R41)</f>
        <v>0</v>
      </c>
      <c r="T41" s="145">
        <f t="shared" si="11"/>
        <v>0</v>
      </c>
      <c r="U41" s="7">
        <f t="shared" si="4"/>
        <v>0</v>
      </c>
    </row>
    <row r="42" spans="1:21" x14ac:dyDescent="0.2">
      <c r="A42" s="135" t="s">
        <v>35</v>
      </c>
      <c r="B42" s="155" t="s">
        <v>128</v>
      </c>
      <c r="C42" s="156">
        <f>SUM(C43:C58)</f>
        <v>127719000</v>
      </c>
      <c r="D42" s="155">
        <f>SUM(D43:D56)</f>
        <v>0</v>
      </c>
      <c r="E42" s="157">
        <f>SUM(E43:E57)</f>
        <v>0</v>
      </c>
      <c r="F42" s="157">
        <f>SUM(F43:F57)</f>
        <v>0</v>
      </c>
      <c r="G42" s="157">
        <f t="shared" ref="G42:L42" si="13">ROUND(SUM(G43:G58),0)</f>
        <v>127719000</v>
      </c>
      <c r="H42" s="157">
        <f t="shared" si="13"/>
        <v>9101918</v>
      </c>
      <c r="I42" s="157">
        <f t="shared" si="13"/>
        <v>10301918</v>
      </c>
      <c r="J42" s="157">
        <f t="shared" si="13"/>
        <v>26701918</v>
      </c>
      <c r="K42" s="157">
        <f t="shared" si="13"/>
        <v>6468918</v>
      </c>
      <c r="L42" s="157">
        <f t="shared" si="13"/>
        <v>6469018</v>
      </c>
      <c r="M42" s="157">
        <f>ROUND(SUM(M43:M57),0)</f>
        <v>23719484</v>
      </c>
      <c r="N42" s="157">
        <f>ROUND(SUM(N43:N57),0)</f>
        <v>6418584</v>
      </c>
      <c r="O42" s="157">
        <f>ROUND(SUM(O43:O57),0)</f>
        <v>6418584</v>
      </c>
      <c r="P42" s="157">
        <f>ROUND(SUM(P43:P58),0)</f>
        <v>7466918</v>
      </c>
      <c r="Q42" s="157">
        <f>ROUND(SUM(Q43:Q58),0)</f>
        <v>7701918</v>
      </c>
      <c r="R42" s="157">
        <f>ROUND(SUM(R43:R58),0)</f>
        <v>8201918</v>
      </c>
      <c r="S42" s="157">
        <f>ROUND(SUM(S43:S58),0)</f>
        <v>8497902</v>
      </c>
      <c r="T42" s="158">
        <f>SUM(T43:T58)</f>
        <v>127719000</v>
      </c>
      <c r="U42" s="7">
        <f t="shared" si="4"/>
        <v>0</v>
      </c>
    </row>
    <row r="43" spans="1:21" ht="14.25" x14ac:dyDescent="0.2">
      <c r="A43" s="141" t="s">
        <v>37</v>
      </c>
      <c r="B43" s="13" t="s">
        <v>38</v>
      </c>
      <c r="C43" s="153">
        <v>9000000</v>
      </c>
      <c r="D43" s="154"/>
      <c r="E43" s="8"/>
      <c r="F43" s="12"/>
      <c r="G43" s="12">
        <f>C43+D43+E43-F43</f>
        <v>9000000</v>
      </c>
      <c r="H43" s="8">
        <v>1400000</v>
      </c>
      <c r="I43" s="8">
        <v>2500000</v>
      </c>
      <c r="J43" s="8"/>
      <c r="K43" s="8"/>
      <c r="L43" s="9"/>
      <c r="M43" s="8">
        <v>1200000</v>
      </c>
      <c r="N43" s="8"/>
      <c r="O43" s="9"/>
      <c r="P43" s="8"/>
      <c r="Q43" s="8">
        <v>1200000</v>
      </c>
      <c r="R43" s="9">
        <v>1700000</v>
      </c>
      <c r="S43" s="9">
        <v>1000000</v>
      </c>
      <c r="T43" s="145">
        <f>SUM(H43:S43)</f>
        <v>9000000</v>
      </c>
      <c r="U43" s="7">
        <f t="shared" si="4"/>
        <v>0</v>
      </c>
    </row>
    <row r="44" spans="1:21" ht="14.25" x14ac:dyDescent="0.2">
      <c r="A44" s="141">
        <v>2020120202</v>
      </c>
      <c r="B44" s="13" t="s">
        <v>39</v>
      </c>
      <c r="C44" s="153">
        <v>52500000</v>
      </c>
      <c r="D44" s="154"/>
      <c r="E44" s="8"/>
      <c r="F44" s="12"/>
      <c r="G44" s="12">
        <f t="shared" ref="G44:G76" si="14">C44+D44+E44-F44</f>
        <v>52500000</v>
      </c>
      <c r="H44" s="8">
        <v>4375000</v>
      </c>
      <c r="I44" s="8">
        <v>4375000</v>
      </c>
      <c r="J44" s="8">
        <v>4375000</v>
      </c>
      <c r="K44" s="8">
        <v>4375000</v>
      </c>
      <c r="L44" s="8">
        <v>4375000</v>
      </c>
      <c r="M44" s="8">
        <v>4375000</v>
      </c>
      <c r="N44" s="8">
        <v>4375000</v>
      </c>
      <c r="O44" s="8">
        <v>4375000</v>
      </c>
      <c r="P44" s="8">
        <v>4375000</v>
      </c>
      <c r="Q44" s="8">
        <v>4375000</v>
      </c>
      <c r="R44" s="8">
        <v>4375000</v>
      </c>
      <c r="S44" s="8">
        <v>4375000</v>
      </c>
      <c r="T44" s="145">
        <f t="shared" si="11"/>
        <v>52500000</v>
      </c>
      <c r="U44" s="7">
        <f t="shared" si="4"/>
        <v>0</v>
      </c>
    </row>
    <row r="45" spans="1:21" ht="14.25" x14ac:dyDescent="0.2">
      <c r="A45" s="141" t="s">
        <v>40</v>
      </c>
      <c r="B45" s="13" t="s">
        <v>41</v>
      </c>
      <c r="C45" s="153">
        <v>2000000</v>
      </c>
      <c r="D45" s="143"/>
      <c r="E45" s="12"/>
      <c r="F45" s="12"/>
      <c r="G45" s="12">
        <f t="shared" si="14"/>
        <v>2000000</v>
      </c>
      <c r="H45" s="8">
        <v>200000</v>
      </c>
      <c r="I45" s="146"/>
      <c r="J45" s="146"/>
      <c r="K45" s="146">
        <v>167000</v>
      </c>
      <c r="L45" s="146">
        <v>167100</v>
      </c>
      <c r="M45" s="146">
        <v>300900</v>
      </c>
      <c r="N45" s="146">
        <v>200000</v>
      </c>
      <c r="O45" s="9">
        <v>200000</v>
      </c>
      <c r="P45" s="9">
        <v>165000</v>
      </c>
      <c r="Q45" s="146">
        <v>200000</v>
      </c>
      <c r="R45" s="9">
        <v>200000</v>
      </c>
      <c r="S45" s="9">
        <v>200000</v>
      </c>
      <c r="T45" s="145">
        <f t="shared" si="11"/>
        <v>2000000</v>
      </c>
      <c r="U45" s="7">
        <f t="shared" si="4"/>
        <v>0</v>
      </c>
    </row>
    <row r="46" spans="1:21" ht="14.25" x14ac:dyDescent="0.2">
      <c r="A46" s="141" t="s">
        <v>42</v>
      </c>
      <c r="B46" s="13" t="s">
        <v>43</v>
      </c>
      <c r="C46" s="153">
        <v>11619000</v>
      </c>
      <c r="D46" s="143"/>
      <c r="E46" s="12"/>
      <c r="F46" s="12"/>
      <c r="G46" s="12">
        <f t="shared" si="14"/>
        <v>11619000</v>
      </c>
      <c r="H46" s="8">
        <v>968250</v>
      </c>
      <c r="I46" s="8">
        <v>968250</v>
      </c>
      <c r="J46" s="8">
        <v>968250</v>
      </c>
      <c r="K46" s="8">
        <v>968250</v>
      </c>
      <c r="L46" s="8">
        <v>968250</v>
      </c>
      <c r="M46" s="8">
        <v>968250</v>
      </c>
      <c r="N46" s="8">
        <v>968250</v>
      </c>
      <c r="O46" s="8">
        <v>968250</v>
      </c>
      <c r="P46" s="8">
        <v>968250</v>
      </c>
      <c r="Q46" s="8">
        <v>968250</v>
      </c>
      <c r="R46" s="8">
        <v>968250</v>
      </c>
      <c r="S46" s="8">
        <v>968250</v>
      </c>
      <c r="T46" s="145">
        <f t="shared" si="11"/>
        <v>11619000</v>
      </c>
      <c r="U46" s="7">
        <f t="shared" si="4"/>
        <v>0</v>
      </c>
    </row>
    <row r="47" spans="1:21" ht="14.25" x14ac:dyDescent="0.2">
      <c r="A47" s="141" t="s">
        <v>44</v>
      </c>
      <c r="B47" s="13" t="s">
        <v>45</v>
      </c>
      <c r="C47" s="153">
        <v>8000000</v>
      </c>
      <c r="D47" s="143"/>
      <c r="E47" s="8"/>
      <c r="F47" s="12"/>
      <c r="G47" s="12">
        <f t="shared" si="14"/>
        <v>8000000</v>
      </c>
      <c r="H47" s="8">
        <v>667000</v>
      </c>
      <c r="I47" s="8">
        <v>667000</v>
      </c>
      <c r="J47" s="8">
        <v>667000</v>
      </c>
      <c r="K47" s="8">
        <v>667000</v>
      </c>
      <c r="L47" s="8">
        <v>667000</v>
      </c>
      <c r="M47" s="8">
        <v>667000</v>
      </c>
      <c r="N47" s="8">
        <v>667000</v>
      </c>
      <c r="O47" s="8">
        <v>667000</v>
      </c>
      <c r="P47" s="8">
        <v>667000</v>
      </c>
      <c r="Q47" s="8">
        <v>667000</v>
      </c>
      <c r="R47" s="8">
        <v>667000</v>
      </c>
      <c r="S47" s="8">
        <v>663000</v>
      </c>
      <c r="T47" s="145">
        <f t="shared" si="11"/>
        <v>8000000</v>
      </c>
      <c r="U47" s="7">
        <f t="shared" si="4"/>
        <v>0</v>
      </c>
    </row>
    <row r="48" spans="1:21" ht="14.25" x14ac:dyDescent="0.2">
      <c r="A48" s="141" t="s">
        <v>46</v>
      </c>
      <c r="B48" s="13" t="s">
        <v>47</v>
      </c>
      <c r="C48" s="153">
        <v>2500000</v>
      </c>
      <c r="D48" s="143"/>
      <c r="E48" s="12"/>
      <c r="F48" s="12"/>
      <c r="G48" s="12">
        <f t="shared" si="14"/>
        <v>2500000</v>
      </c>
      <c r="H48" s="8">
        <v>208334</v>
      </c>
      <c r="I48" s="8">
        <v>208334</v>
      </c>
      <c r="J48" s="8">
        <v>208334</v>
      </c>
      <c r="K48" s="8">
        <v>208334</v>
      </c>
      <c r="L48" s="8">
        <v>208334</v>
      </c>
      <c r="M48" s="8">
        <v>208334</v>
      </c>
      <c r="N48" s="8">
        <v>208334</v>
      </c>
      <c r="O48" s="8">
        <v>208334</v>
      </c>
      <c r="P48" s="8">
        <v>208334</v>
      </c>
      <c r="Q48" s="8">
        <v>208334</v>
      </c>
      <c r="R48" s="8">
        <v>208334</v>
      </c>
      <c r="S48" s="8">
        <v>208326</v>
      </c>
      <c r="T48" s="145">
        <f t="shared" si="11"/>
        <v>2500000</v>
      </c>
      <c r="U48" s="7">
        <f t="shared" si="4"/>
        <v>0</v>
      </c>
    </row>
    <row r="49" spans="1:22" ht="14.25" x14ac:dyDescent="0.2">
      <c r="A49" s="141" t="s">
        <v>48</v>
      </c>
      <c r="B49" s="13" t="s">
        <v>49</v>
      </c>
      <c r="C49" s="153">
        <v>1500000</v>
      </c>
      <c r="D49" s="143"/>
      <c r="E49" s="12"/>
      <c r="F49" s="12"/>
      <c r="G49" s="12">
        <f t="shared" si="14"/>
        <v>1500000</v>
      </c>
      <c r="H49" s="8"/>
      <c r="I49" s="8">
        <v>1500000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145">
        <f t="shared" si="11"/>
        <v>1500000</v>
      </c>
      <c r="U49" s="7">
        <f t="shared" si="4"/>
        <v>0</v>
      </c>
    </row>
    <row r="50" spans="1:22" ht="14.25" x14ac:dyDescent="0.2">
      <c r="A50" s="141" t="s">
        <v>50</v>
      </c>
      <c r="B50" s="13" t="s">
        <v>51</v>
      </c>
      <c r="C50" s="153">
        <v>0</v>
      </c>
      <c r="D50" s="143"/>
      <c r="E50" s="12"/>
      <c r="F50" s="12"/>
      <c r="G50" s="12">
        <f t="shared" si="14"/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45">
        <f t="shared" si="11"/>
        <v>0</v>
      </c>
      <c r="U50" s="7">
        <f t="shared" si="4"/>
        <v>0</v>
      </c>
    </row>
    <row r="51" spans="1:22" ht="14.25" x14ac:dyDescent="0.2">
      <c r="A51" s="141" t="s">
        <v>52</v>
      </c>
      <c r="B51" s="13" t="s">
        <v>53</v>
      </c>
      <c r="C51" s="153">
        <v>9400000</v>
      </c>
      <c r="D51" s="143"/>
      <c r="E51" s="8"/>
      <c r="F51" s="12"/>
      <c r="G51" s="12">
        <f t="shared" si="14"/>
        <v>9400000</v>
      </c>
      <c r="H51" s="8"/>
      <c r="I51" s="159"/>
      <c r="J51" s="159">
        <v>9400000</v>
      </c>
      <c r="K51" s="159"/>
      <c r="L51" s="159"/>
      <c r="M51" s="159"/>
      <c r="N51" s="159"/>
      <c r="O51" s="159"/>
      <c r="P51" s="159"/>
      <c r="Q51" s="159"/>
      <c r="R51" s="9"/>
      <c r="S51" s="9"/>
      <c r="T51" s="145">
        <f t="shared" si="11"/>
        <v>9400000</v>
      </c>
      <c r="U51" s="7">
        <f t="shared" si="4"/>
        <v>0</v>
      </c>
    </row>
    <row r="52" spans="1:22" ht="14.25" x14ac:dyDescent="0.2">
      <c r="A52" s="141" t="s">
        <v>54</v>
      </c>
      <c r="B52" s="13" t="s">
        <v>55</v>
      </c>
      <c r="C52" s="153">
        <v>10000000</v>
      </c>
      <c r="D52" s="143"/>
      <c r="E52" s="12"/>
      <c r="F52" s="12"/>
      <c r="G52" s="12">
        <f t="shared" si="14"/>
        <v>10000000</v>
      </c>
      <c r="H52" s="8"/>
      <c r="I52" s="159"/>
      <c r="J52" s="159">
        <v>10000000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45">
        <f t="shared" si="11"/>
        <v>10000000</v>
      </c>
      <c r="U52" s="7">
        <f t="shared" si="4"/>
        <v>0</v>
      </c>
    </row>
    <row r="53" spans="1:22" ht="14.25" x14ac:dyDescent="0.2">
      <c r="A53" s="141" t="s">
        <v>56</v>
      </c>
      <c r="B53" s="13" t="s">
        <v>57</v>
      </c>
      <c r="C53" s="153">
        <v>4000000</v>
      </c>
      <c r="D53" s="143"/>
      <c r="E53" s="12"/>
      <c r="F53" s="12"/>
      <c r="G53" s="12">
        <f t="shared" si="14"/>
        <v>4000000</v>
      </c>
      <c r="H53" s="8"/>
      <c r="I53" s="8"/>
      <c r="J53" s="8">
        <v>1000000</v>
      </c>
      <c r="K53" s="8"/>
      <c r="L53" s="8"/>
      <c r="M53" s="8">
        <v>1000000</v>
      </c>
      <c r="N53" s="8"/>
      <c r="O53" s="8"/>
      <c r="P53" s="8">
        <v>1000000</v>
      </c>
      <c r="Q53" s="8"/>
      <c r="R53" s="9"/>
      <c r="S53" s="9">
        <v>1000000</v>
      </c>
      <c r="T53" s="145">
        <f t="shared" si="11"/>
        <v>4000000</v>
      </c>
      <c r="U53" s="7">
        <f t="shared" si="4"/>
        <v>0</v>
      </c>
    </row>
    <row r="54" spans="1:22" ht="14.25" x14ac:dyDescent="0.2">
      <c r="A54" s="141" t="s">
        <v>58</v>
      </c>
      <c r="B54" s="13" t="s">
        <v>59</v>
      </c>
      <c r="C54" s="153">
        <v>15000000</v>
      </c>
      <c r="D54" s="143"/>
      <c r="E54" s="12"/>
      <c r="F54" s="12"/>
      <c r="G54" s="12">
        <f t="shared" si="14"/>
        <v>15000000</v>
      </c>
      <c r="H54" s="8">
        <v>0</v>
      </c>
      <c r="I54" s="8">
        <v>0</v>
      </c>
      <c r="J54" s="8">
        <v>0</v>
      </c>
      <c r="K54" s="8">
        <v>0</v>
      </c>
      <c r="L54" s="8"/>
      <c r="M54" s="8">
        <v>15000000</v>
      </c>
      <c r="N54" s="8"/>
      <c r="O54" s="8"/>
      <c r="P54" s="8"/>
      <c r="Q54" s="8"/>
      <c r="R54" s="9"/>
      <c r="S54" s="9"/>
      <c r="T54" s="145">
        <f t="shared" si="11"/>
        <v>15000000</v>
      </c>
      <c r="U54" s="7">
        <f t="shared" si="4"/>
        <v>0</v>
      </c>
    </row>
    <row r="55" spans="1:22" ht="14.25" x14ac:dyDescent="0.2">
      <c r="A55" s="141">
        <v>2020120213</v>
      </c>
      <c r="B55" s="13" t="s">
        <v>60</v>
      </c>
      <c r="C55" s="153">
        <v>0</v>
      </c>
      <c r="D55" s="143"/>
      <c r="E55" s="12"/>
      <c r="F55" s="12"/>
      <c r="G55" s="12">
        <f t="shared" si="14"/>
        <v>0</v>
      </c>
      <c r="H55" s="8">
        <v>0</v>
      </c>
      <c r="I55" s="8">
        <v>0</v>
      </c>
      <c r="J55" s="8">
        <v>0</v>
      </c>
      <c r="K55" s="8">
        <v>0</v>
      </c>
      <c r="L55" s="8"/>
      <c r="M55" s="8"/>
      <c r="N55" s="8"/>
      <c r="O55" s="8"/>
      <c r="P55" s="8"/>
      <c r="Q55" s="8"/>
      <c r="R55" s="9"/>
      <c r="S55" s="9"/>
      <c r="T55" s="145">
        <f t="shared" si="11"/>
        <v>0</v>
      </c>
      <c r="U55" s="7">
        <f t="shared" si="4"/>
        <v>0</v>
      </c>
    </row>
    <row r="56" spans="1:22" ht="14.25" x14ac:dyDescent="0.2">
      <c r="A56" s="141" t="s">
        <v>61</v>
      </c>
      <c r="B56" s="13" t="s">
        <v>62</v>
      </c>
      <c r="C56" s="153">
        <v>0</v>
      </c>
      <c r="D56" s="143"/>
      <c r="E56" s="12"/>
      <c r="F56" s="12"/>
      <c r="G56" s="12">
        <f t="shared" si="14"/>
        <v>0</v>
      </c>
      <c r="H56" s="8">
        <v>0</v>
      </c>
      <c r="I56" s="8">
        <v>0</v>
      </c>
      <c r="J56" s="8">
        <v>0</v>
      </c>
      <c r="K56" s="8">
        <v>0</v>
      </c>
      <c r="L56" s="8"/>
      <c r="M56" s="8"/>
      <c r="N56" s="8"/>
      <c r="O56" s="8"/>
      <c r="P56" s="8"/>
      <c r="Q56" s="8"/>
      <c r="R56" s="9"/>
      <c r="S56" s="9"/>
      <c r="T56" s="145">
        <f t="shared" si="11"/>
        <v>0</v>
      </c>
      <c r="U56" s="7">
        <f t="shared" si="4"/>
        <v>0</v>
      </c>
    </row>
    <row r="57" spans="1:22" ht="14.25" x14ac:dyDescent="0.2">
      <c r="A57" s="141">
        <v>2020120215</v>
      </c>
      <c r="B57" s="13" t="s">
        <v>92</v>
      </c>
      <c r="C57" s="153">
        <v>1200000</v>
      </c>
      <c r="D57" s="143"/>
      <c r="E57" s="8"/>
      <c r="F57" s="12"/>
      <c r="G57" s="12">
        <f t="shared" si="14"/>
        <v>1200000</v>
      </c>
      <c r="H57" s="9">
        <v>1200000</v>
      </c>
      <c r="I57" s="9">
        <v>0</v>
      </c>
      <c r="J57" s="9">
        <v>0</v>
      </c>
      <c r="K57" s="9">
        <v>0</v>
      </c>
      <c r="L57" s="9"/>
      <c r="M57" s="9"/>
      <c r="N57" s="9"/>
      <c r="O57" s="9"/>
      <c r="P57" s="9"/>
      <c r="Q57" s="9"/>
      <c r="R57" s="9"/>
      <c r="S57" s="9"/>
      <c r="T57" s="145">
        <f t="shared" si="11"/>
        <v>1200000</v>
      </c>
      <c r="U57" s="7">
        <f t="shared" si="4"/>
        <v>0</v>
      </c>
    </row>
    <row r="58" spans="1:22" ht="14.25" x14ac:dyDescent="0.2">
      <c r="A58" s="141">
        <v>2020120216</v>
      </c>
      <c r="B58" s="160" t="s">
        <v>138</v>
      </c>
      <c r="C58" s="153">
        <v>1000000</v>
      </c>
      <c r="D58" s="143"/>
      <c r="E58" s="8"/>
      <c r="F58" s="12"/>
      <c r="G58" s="12">
        <f t="shared" si="14"/>
        <v>1000000</v>
      </c>
      <c r="H58" s="9">
        <v>83334</v>
      </c>
      <c r="I58" s="9">
        <v>83334</v>
      </c>
      <c r="J58" s="9">
        <v>83334</v>
      </c>
      <c r="K58" s="9">
        <v>83334</v>
      </c>
      <c r="L58" s="9">
        <v>83334</v>
      </c>
      <c r="M58" s="9">
        <v>83334</v>
      </c>
      <c r="N58" s="9">
        <v>83334</v>
      </c>
      <c r="O58" s="9">
        <v>83334</v>
      </c>
      <c r="P58" s="9">
        <v>83334</v>
      </c>
      <c r="Q58" s="9">
        <v>83334</v>
      </c>
      <c r="R58" s="9">
        <v>83334</v>
      </c>
      <c r="S58" s="9">
        <v>83326</v>
      </c>
      <c r="T58" s="145">
        <f t="shared" si="11"/>
        <v>1000000</v>
      </c>
      <c r="U58" s="7">
        <f t="shared" si="4"/>
        <v>0</v>
      </c>
    </row>
    <row r="59" spans="1:22" x14ac:dyDescent="0.2">
      <c r="A59" s="135" t="s">
        <v>63</v>
      </c>
      <c r="B59" s="155" t="s">
        <v>129</v>
      </c>
      <c r="C59" s="155">
        <f>SUM(C60:C63)</f>
        <v>83629741</v>
      </c>
      <c r="D59" s="155">
        <f>SUM(D60:D63)</f>
        <v>0</v>
      </c>
      <c r="E59" s="155">
        <f>SUM(E60:E63)</f>
        <v>0</v>
      </c>
      <c r="F59" s="157">
        <f>SUM(F60:F63)</f>
        <v>0</v>
      </c>
      <c r="G59" s="157">
        <f>ROUND(SUM(G60:G63),0)</f>
        <v>83629741</v>
      </c>
      <c r="H59" s="157">
        <f t="shared" ref="H59:S59" si="15">ROUND(SUM(H60:H63),0)</f>
        <v>5535806</v>
      </c>
      <c r="I59" s="157">
        <f t="shared" si="15"/>
        <v>5035806</v>
      </c>
      <c r="J59" s="157">
        <f t="shared" si="15"/>
        <v>5035806</v>
      </c>
      <c r="K59" s="157">
        <f t="shared" si="15"/>
        <v>5035806</v>
      </c>
      <c r="L59" s="157">
        <f t="shared" si="15"/>
        <v>5035806</v>
      </c>
      <c r="M59" s="157">
        <f t="shared" si="15"/>
        <v>5035806</v>
      </c>
      <c r="N59" s="157">
        <f t="shared" si="15"/>
        <v>5035806</v>
      </c>
      <c r="O59" s="157">
        <f t="shared" si="15"/>
        <v>5035806</v>
      </c>
      <c r="P59" s="157">
        <f t="shared" si="15"/>
        <v>5035806</v>
      </c>
      <c r="Q59" s="157">
        <f t="shared" si="15"/>
        <v>5035806</v>
      </c>
      <c r="R59" s="157">
        <f t="shared" si="15"/>
        <v>5035806</v>
      </c>
      <c r="S59" s="157">
        <f t="shared" si="15"/>
        <v>27735875</v>
      </c>
      <c r="T59" s="157">
        <f>SUM(T60:T63)</f>
        <v>83629741</v>
      </c>
      <c r="U59" s="7">
        <f t="shared" si="4"/>
        <v>0</v>
      </c>
    </row>
    <row r="60" spans="1:22" ht="14.25" x14ac:dyDescent="0.2">
      <c r="A60" s="141" t="s">
        <v>65</v>
      </c>
      <c r="B60" s="13" t="s">
        <v>66</v>
      </c>
      <c r="C60" s="161">
        <v>16000083</v>
      </c>
      <c r="D60" s="143"/>
      <c r="E60" s="12"/>
      <c r="F60" s="12"/>
      <c r="G60" s="12">
        <f t="shared" si="14"/>
        <v>16000083</v>
      </c>
      <c r="H60" s="8">
        <v>0</v>
      </c>
      <c r="I60" s="162"/>
      <c r="J60" s="162"/>
      <c r="K60" s="162"/>
      <c r="L60" s="162"/>
      <c r="M60" s="162"/>
      <c r="N60" s="162"/>
      <c r="O60" s="9"/>
      <c r="P60" s="9"/>
      <c r="Q60" s="9"/>
      <c r="R60" s="9"/>
      <c r="S60" s="9">
        <v>16000083</v>
      </c>
      <c r="T60" s="145">
        <f t="shared" si="11"/>
        <v>16000083</v>
      </c>
      <c r="U60" s="7">
        <f t="shared" si="4"/>
        <v>0</v>
      </c>
    </row>
    <row r="61" spans="1:22" ht="14.25" x14ac:dyDescent="0.2">
      <c r="A61" s="141" t="s">
        <v>67</v>
      </c>
      <c r="B61" s="13" t="s">
        <v>68</v>
      </c>
      <c r="C61" s="161">
        <v>46429658</v>
      </c>
      <c r="D61" s="143"/>
      <c r="E61" s="12"/>
      <c r="F61" s="12"/>
      <c r="G61" s="12">
        <f t="shared" si="14"/>
        <v>46429658</v>
      </c>
      <c r="H61" s="8">
        <v>3869139</v>
      </c>
      <c r="I61" s="8">
        <v>3869139</v>
      </c>
      <c r="J61" s="8">
        <v>3869139</v>
      </c>
      <c r="K61" s="8">
        <v>3869139</v>
      </c>
      <c r="L61" s="8">
        <v>3869139</v>
      </c>
      <c r="M61" s="8">
        <v>3869139</v>
      </c>
      <c r="N61" s="8">
        <v>3869139</v>
      </c>
      <c r="O61" s="8">
        <v>3869139</v>
      </c>
      <c r="P61" s="8">
        <v>3869139</v>
      </c>
      <c r="Q61" s="8">
        <v>3869139</v>
      </c>
      <c r="R61" s="8">
        <v>3869139</v>
      </c>
      <c r="S61" s="8">
        <v>3869129</v>
      </c>
      <c r="T61" s="145">
        <f t="shared" si="11"/>
        <v>46429658</v>
      </c>
      <c r="U61" s="7">
        <f t="shared" si="4"/>
        <v>0</v>
      </c>
      <c r="V61" s="7"/>
    </row>
    <row r="62" spans="1:22" ht="14.25" x14ac:dyDescent="0.2">
      <c r="A62" s="141">
        <v>2020110304</v>
      </c>
      <c r="B62" s="13" t="s">
        <v>69</v>
      </c>
      <c r="C62" s="161">
        <v>14000000</v>
      </c>
      <c r="D62" s="143"/>
      <c r="E62" s="12"/>
      <c r="F62" s="12"/>
      <c r="G62" s="12">
        <f t="shared" si="14"/>
        <v>14000000</v>
      </c>
      <c r="H62" s="8">
        <v>1166667</v>
      </c>
      <c r="I62" s="8">
        <v>1166667</v>
      </c>
      <c r="J62" s="8">
        <v>1166667</v>
      </c>
      <c r="K62" s="8">
        <v>1166667</v>
      </c>
      <c r="L62" s="8">
        <v>1166667</v>
      </c>
      <c r="M62" s="8">
        <v>1166667</v>
      </c>
      <c r="N62" s="8">
        <v>1166667</v>
      </c>
      <c r="O62" s="8">
        <v>1166667</v>
      </c>
      <c r="P62" s="8">
        <v>1166667</v>
      </c>
      <c r="Q62" s="8">
        <v>1166667</v>
      </c>
      <c r="R62" s="8">
        <v>1166667</v>
      </c>
      <c r="S62" s="8">
        <v>1166663</v>
      </c>
      <c r="T62" s="145">
        <f t="shared" si="11"/>
        <v>14000000</v>
      </c>
      <c r="U62" s="7">
        <f t="shared" si="4"/>
        <v>0</v>
      </c>
    </row>
    <row r="63" spans="1:22" ht="14.25" x14ac:dyDescent="0.2">
      <c r="A63" s="141">
        <v>2020110305</v>
      </c>
      <c r="B63" s="13" t="s">
        <v>70</v>
      </c>
      <c r="C63" s="161">
        <v>7200000</v>
      </c>
      <c r="D63" s="143"/>
      <c r="E63" s="12"/>
      <c r="F63" s="12"/>
      <c r="G63" s="12">
        <f t="shared" si="14"/>
        <v>7200000</v>
      </c>
      <c r="H63" s="8">
        <v>500000</v>
      </c>
      <c r="I63" s="146">
        <v>0</v>
      </c>
      <c r="J63" s="146">
        <v>0</v>
      </c>
      <c r="K63" s="146">
        <v>0</v>
      </c>
      <c r="L63" s="146">
        <v>0</v>
      </c>
      <c r="M63" s="146"/>
      <c r="N63" s="146">
        <v>0</v>
      </c>
      <c r="O63" s="146">
        <v>0</v>
      </c>
      <c r="P63" s="146">
        <v>0</v>
      </c>
      <c r="Q63" s="146">
        <v>0</v>
      </c>
      <c r="R63" s="146">
        <v>0</v>
      </c>
      <c r="S63" s="9">
        <v>6700000</v>
      </c>
      <c r="T63" s="145">
        <f t="shared" si="11"/>
        <v>7200000</v>
      </c>
      <c r="U63" s="7">
        <f t="shared" si="4"/>
        <v>0</v>
      </c>
    </row>
    <row r="64" spans="1:22" x14ac:dyDescent="0.2">
      <c r="A64" s="135">
        <v>20201104</v>
      </c>
      <c r="B64" s="155" t="s">
        <v>130</v>
      </c>
      <c r="C64" s="155">
        <f>SUM(C65:C74)</f>
        <v>177100000</v>
      </c>
      <c r="D64" s="155">
        <f>SUM(D65:D74)</f>
        <v>0</v>
      </c>
      <c r="E64" s="155">
        <f>SUM(E65:E74)</f>
        <v>0</v>
      </c>
      <c r="F64" s="155">
        <f>SUM(F65:F74)</f>
        <v>0</v>
      </c>
      <c r="G64" s="158">
        <f>SUM(G65:G74)</f>
        <v>177100000</v>
      </c>
      <c r="H64" s="158">
        <f t="shared" ref="H64:S64" si="16">SUM(H65:H74)</f>
        <v>11591665</v>
      </c>
      <c r="I64" s="158">
        <f t="shared" si="16"/>
        <v>10091665</v>
      </c>
      <c r="J64" s="158">
        <f t="shared" si="16"/>
        <v>10091665</v>
      </c>
      <c r="K64" s="158">
        <f t="shared" si="16"/>
        <v>10091665</v>
      </c>
      <c r="L64" s="158">
        <f t="shared" si="16"/>
        <v>10091665</v>
      </c>
      <c r="M64" s="158">
        <f t="shared" si="16"/>
        <v>10091665</v>
      </c>
      <c r="N64" s="158">
        <f t="shared" si="16"/>
        <v>10091665</v>
      </c>
      <c r="O64" s="158">
        <f t="shared" si="16"/>
        <v>10091665</v>
      </c>
      <c r="P64" s="158">
        <f t="shared" si="16"/>
        <v>10091665</v>
      </c>
      <c r="Q64" s="158">
        <f t="shared" si="16"/>
        <v>10091665</v>
      </c>
      <c r="R64" s="158">
        <f t="shared" si="16"/>
        <v>10091665</v>
      </c>
      <c r="S64" s="158">
        <f t="shared" si="16"/>
        <v>64591685</v>
      </c>
      <c r="T64" s="158">
        <f>SUM(T65:T74)</f>
        <v>177100000</v>
      </c>
      <c r="U64" s="7">
        <f t="shared" si="4"/>
        <v>0</v>
      </c>
    </row>
    <row r="65" spans="1:21" ht="14.25" x14ac:dyDescent="0.2">
      <c r="A65" s="163" t="s">
        <v>72</v>
      </c>
      <c r="B65" s="13" t="s">
        <v>73</v>
      </c>
      <c r="C65" s="142">
        <v>56000000</v>
      </c>
      <c r="D65" s="143"/>
      <c r="E65" s="12"/>
      <c r="F65" s="12"/>
      <c r="G65" s="12">
        <f>ROUND((C65+D65+E65-F65),0)</f>
        <v>56000000</v>
      </c>
      <c r="H65" s="147">
        <v>1500000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/>
      <c r="O65" s="147">
        <v>0</v>
      </c>
      <c r="P65" s="147">
        <v>0</v>
      </c>
      <c r="Q65" s="147">
        <v>0</v>
      </c>
      <c r="R65" s="147">
        <v>0</v>
      </c>
      <c r="S65" s="9">
        <v>54500000</v>
      </c>
      <c r="T65" s="145">
        <f>ROUND(SUM(H65:S65),0)</f>
        <v>56000000</v>
      </c>
      <c r="U65" s="7">
        <f t="shared" si="4"/>
        <v>0</v>
      </c>
    </row>
    <row r="66" spans="1:21" ht="14.25" x14ac:dyDescent="0.2">
      <c r="A66" s="141" t="s">
        <v>74</v>
      </c>
      <c r="B66" s="13" t="s">
        <v>68</v>
      </c>
      <c r="C66" s="142">
        <v>0</v>
      </c>
      <c r="D66" s="143"/>
      <c r="E66" s="12"/>
      <c r="F66" s="12"/>
      <c r="G66" s="12">
        <f t="shared" ref="G66:G74" si="17">ROUND((C66+D66+E66-F66),0)</f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9"/>
      <c r="S66" s="9"/>
      <c r="T66" s="145">
        <f t="shared" ref="T66:T74" si="18">ROUND(SUM(H66:S66),0)</f>
        <v>0</v>
      </c>
      <c r="U66" s="7">
        <f t="shared" si="4"/>
        <v>0</v>
      </c>
    </row>
    <row r="67" spans="1:21" ht="14.25" x14ac:dyDescent="0.2">
      <c r="A67" s="141" t="s">
        <v>75</v>
      </c>
      <c r="B67" s="13" t="s">
        <v>76</v>
      </c>
      <c r="C67" s="142">
        <v>3900000</v>
      </c>
      <c r="D67" s="143"/>
      <c r="E67" s="12"/>
      <c r="F67" s="12"/>
      <c r="G67" s="12">
        <f t="shared" si="17"/>
        <v>3900000</v>
      </c>
      <c r="H67" s="8">
        <v>325000</v>
      </c>
      <c r="I67" s="8">
        <v>325000</v>
      </c>
      <c r="J67" s="8">
        <v>325000</v>
      </c>
      <c r="K67" s="8">
        <v>325000</v>
      </c>
      <c r="L67" s="8">
        <v>325000</v>
      </c>
      <c r="M67" s="8">
        <v>325000</v>
      </c>
      <c r="N67" s="8">
        <v>325000</v>
      </c>
      <c r="O67" s="8">
        <v>325000</v>
      </c>
      <c r="P67" s="8">
        <v>325000</v>
      </c>
      <c r="Q67" s="8">
        <v>325000</v>
      </c>
      <c r="R67" s="8">
        <v>325000</v>
      </c>
      <c r="S67" s="8">
        <v>325000</v>
      </c>
      <c r="T67" s="145">
        <f t="shared" si="18"/>
        <v>3900000</v>
      </c>
      <c r="U67" s="7">
        <f t="shared" si="4"/>
        <v>0</v>
      </c>
    </row>
    <row r="68" spans="1:21" ht="14.25" x14ac:dyDescent="0.2">
      <c r="A68" s="141" t="s">
        <v>77</v>
      </c>
      <c r="B68" s="13" t="s">
        <v>69</v>
      </c>
      <c r="C68" s="142">
        <v>52000000</v>
      </c>
      <c r="D68" s="143"/>
      <c r="E68" s="12"/>
      <c r="F68" s="12"/>
      <c r="G68" s="12">
        <f t="shared" si="17"/>
        <v>52000000</v>
      </c>
      <c r="H68" s="8">
        <v>4333334</v>
      </c>
      <c r="I68" s="8">
        <v>4333334</v>
      </c>
      <c r="J68" s="8">
        <v>4333334</v>
      </c>
      <c r="K68" s="8">
        <v>4333334</v>
      </c>
      <c r="L68" s="8">
        <v>4333334</v>
      </c>
      <c r="M68" s="8">
        <v>4333334</v>
      </c>
      <c r="N68" s="8">
        <v>4333334</v>
      </c>
      <c r="O68" s="8">
        <v>4333334</v>
      </c>
      <c r="P68" s="8">
        <v>4333334</v>
      </c>
      <c r="Q68" s="8">
        <v>4333334</v>
      </c>
      <c r="R68" s="8">
        <v>4333334</v>
      </c>
      <c r="S68" s="8">
        <v>4333326</v>
      </c>
      <c r="T68" s="145">
        <f t="shared" si="18"/>
        <v>52000000</v>
      </c>
      <c r="U68" s="7">
        <f t="shared" si="4"/>
        <v>0</v>
      </c>
    </row>
    <row r="69" spans="1:21" ht="14.25" x14ac:dyDescent="0.2">
      <c r="A69" s="141" t="s">
        <v>78</v>
      </c>
      <c r="B69" s="13" t="s">
        <v>79</v>
      </c>
      <c r="C69" s="142">
        <v>27000000</v>
      </c>
      <c r="D69" s="143"/>
      <c r="E69" s="12"/>
      <c r="F69" s="12"/>
      <c r="G69" s="12">
        <f t="shared" si="17"/>
        <v>27000000</v>
      </c>
      <c r="H69" s="8">
        <v>2250000</v>
      </c>
      <c r="I69" s="8">
        <v>2250000</v>
      </c>
      <c r="J69" s="8">
        <v>2250000</v>
      </c>
      <c r="K69" s="8">
        <v>2250000</v>
      </c>
      <c r="L69" s="8">
        <v>2250000</v>
      </c>
      <c r="M69" s="8">
        <v>2250000</v>
      </c>
      <c r="N69" s="8">
        <v>2250000</v>
      </c>
      <c r="O69" s="8">
        <v>2250000</v>
      </c>
      <c r="P69" s="8">
        <v>2250000</v>
      </c>
      <c r="Q69" s="8">
        <v>2250000</v>
      </c>
      <c r="R69" s="8">
        <v>2250000</v>
      </c>
      <c r="S69" s="8">
        <v>2250000</v>
      </c>
      <c r="T69" s="145">
        <f t="shared" si="18"/>
        <v>27000000</v>
      </c>
      <c r="U69" s="7">
        <f t="shared" si="4"/>
        <v>0</v>
      </c>
    </row>
    <row r="70" spans="1:21" ht="14.25" x14ac:dyDescent="0.2">
      <c r="A70" s="141" t="s">
        <v>80</v>
      </c>
      <c r="B70" s="13" t="s">
        <v>81</v>
      </c>
      <c r="C70" s="142">
        <v>23000000</v>
      </c>
      <c r="D70" s="143"/>
      <c r="E70" s="12"/>
      <c r="F70" s="12"/>
      <c r="G70" s="12">
        <f t="shared" si="17"/>
        <v>23000000</v>
      </c>
      <c r="H70" s="8">
        <v>1916667</v>
      </c>
      <c r="I70" s="8">
        <v>1916667</v>
      </c>
      <c r="J70" s="8">
        <v>1916667</v>
      </c>
      <c r="K70" s="8">
        <v>1916667</v>
      </c>
      <c r="L70" s="8">
        <v>1916667</v>
      </c>
      <c r="M70" s="8">
        <v>1916667</v>
      </c>
      <c r="N70" s="8">
        <v>1916667</v>
      </c>
      <c r="O70" s="8">
        <v>1916667</v>
      </c>
      <c r="P70" s="8">
        <v>1916667</v>
      </c>
      <c r="Q70" s="8">
        <v>1916667</v>
      </c>
      <c r="R70" s="8">
        <v>1916667</v>
      </c>
      <c r="S70" s="8">
        <v>1916663</v>
      </c>
      <c r="T70" s="145">
        <f t="shared" si="18"/>
        <v>23000000</v>
      </c>
      <c r="U70" s="7">
        <f t="shared" si="4"/>
        <v>0</v>
      </c>
    </row>
    <row r="71" spans="1:21" ht="14.25" x14ac:dyDescent="0.2">
      <c r="A71" s="141" t="s">
        <v>82</v>
      </c>
      <c r="B71" s="13" t="s">
        <v>83</v>
      </c>
      <c r="C71" s="142">
        <v>4000000</v>
      </c>
      <c r="D71" s="143"/>
      <c r="E71" s="12"/>
      <c r="F71" s="12"/>
      <c r="G71" s="12">
        <f t="shared" si="17"/>
        <v>4000000</v>
      </c>
      <c r="H71" s="8">
        <v>333332</v>
      </c>
      <c r="I71" s="8">
        <v>333332</v>
      </c>
      <c r="J71" s="8">
        <v>333332</v>
      </c>
      <c r="K71" s="8">
        <v>333332</v>
      </c>
      <c r="L71" s="8">
        <v>333332</v>
      </c>
      <c r="M71" s="8">
        <v>333332</v>
      </c>
      <c r="N71" s="8">
        <v>333332</v>
      </c>
      <c r="O71" s="8">
        <v>333332</v>
      </c>
      <c r="P71" s="8">
        <v>333332</v>
      </c>
      <c r="Q71" s="8">
        <v>333332</v>
      </c>
      <c r="R71" s="8">
        <v>333332</v>
      </c>
      <c r="S71" s="8">
        <v>333348</v>
      </c>
      <c r="T71" s="145">
        <f t="shared" si="18"/>
        <v>4000000</v>
      </c>
      <c r="U71" s="7">
        <f t="shared" si="4"/>
        <v>0</v>
      </c>
    </row>
    <row r="72" spans="1:21" ht="14.25" x14ac:dyDescent="0.2">
      <c r="A72" s="141" t="s">
        <v>84</v>
      </c>
      <c r="B72" s="13" t="s">
        <v>85</v>
      </c>
      <c r="C72" s="142">
        <v>4000000</v>
      </c>
      <c r="D72" s="143"/>
      <c r="E72" s="12"/>
      <c r="F72" s="12"/>
      <c r="G72" s="12">
        <f t="shared" si="17"/>
        <v>4000000</v>
      </c>
      <c r="H72" s="8">
        <v>333332</v>
      </c>
      <c r="I72" s="8">
        <v>333332</v>
      </c>
      <c r="J72" s="8">
        <v>333332</v>
      </c>
      <c r="K72" s="8">
        <v>333332</v>
      </c>
      <c r="L72" s="8">
        <v>333332</v>
      </c>
      <c r="M72" s="8">
        <v>333332</v>
      </c>
      <c r="N72" s="8">
        <v>333332</v>
      </c>
      <c r="O72" s="8">
        <v>333332</v>
      </c>
      <c r="P72" s="8">
        <v>333332</v>
      </c>
      <c r="Q72" s="8">
        <v>333332</v>
      </c>
      <c r="R72" s="8">
        <v>333332</v>
      </c>
      <c r="S72" s="8">
        <v>333348</v>
      </c>
      <c r="T72" s="145">
        <f t="shared" si="18"/>
        <v>4000000</v>
      </c>
      <c r="U72" s="7">
        <f t="shared" si="4"/>
        <v>0</v>
      </c>
    </row>
    <row r="73" spans="1:21" ht="14.25" x14ac:dyDescent="0.2">
      <c r="A73" s="141" t="s">
        <v>86</v>
      </c>
      <c r="B73" s="13" t="s">
        <v>87</v>
      </c>
      <c r="C73" s="142">
        <v>7200000</v>
      </c>
      <c r="D73" s="143"/>
      <c r="E73" s="12"/>
      <c r="F73" s="12"/>
      <c r="G73" s="12">
        <f t="shared" si="17"/>
        <v>7200000</v>
      </c>
      <c r="H73" s="8">
        <v>600000</v>
      </c>
      <c r="I73" s="8">
        <v>600000</v>
      </c>
      <c r="J73" s="8">
        <v>600000</v>
      </c>
      <c r="K73" s="8">
        <v>600000</v>
      </c>
      <c r="L73" s="8">
        <v>600000</v>
      </c>
      <c r="M73" s="8">
        <v>600000</v>
      </c>
      <c r="N73" s="8">
        <v>600000</v>
      </c>
      <c r="O73" s="8">
        <v>600000</v>
      </c>
      <c r="P73" s="8">
        <v>600000</v>
      </c>
      <c r="Q73" s="8">
        <v>600000</v>
      </c>
      <c r="R73" s="8">
        <v>600000</v>
      </c>
      <c r="S73" s="8">
        <v>600000</v>
      </c>
      <c r="T73" s="145">
        <f t="shared" si="18"/>
        <v>7200000</v>
      </c>
      <c r="U73" s="7">
        <f t="shared" si="4"/>
        <v>0</v>
      </c>
    </row>
    <row r="74" spans="1:21" ht="14.25" x14ac:dyDescent="0.2">
      <c r="A74" s="141" t="s">
        <v>88</v>
      </c>
      <c r="B74" s="13" t="s">
        <v>89</v>
      </c>
      <c r="C74" s="142">
        <v>0</v>
      </c>
      <c r="D74" s="143">
        <v>0</v>
      </c>
      <c r="E74" s="12">
        <v>0</v>
      </c>
      <c r="F74" s="12">
        <v>0</v>
      </c>
      <c r="G74" s="12">
        <f t="shared" si="17"/>
        <v>0</v>
      </c>
      <c r="H74" s="8"/>
      <c r="I74" s="8"/>
      <c r="J74" s="8">
        <v>0</v>
      </c>
      <c r="K74" s="8">
        <v>0</v>
      </c>
      <c r="L74" s="8">
        <v>0</v>
      </c>
      <c r="M74" s="8">
        <v>0</v>
      </c>
      <c r="N74" s="8"/>
      <c r="O74" s="8">
        <v>0</v>
      </c>
      <c r="P74" s="8">
        <v>0</v>
      </c>
      <c r="Q74" s="9">
        <f>ROUND($G$74/12,-1)</f>
        <v>0</v>
      </c>
      <c r="R74" s="9">
        <f>ROUND($G$74/12,-1)</f>
        <v>0</v>
      </c>
      <c r="S74" s="9">
        <f>G74-SUM(H74:R74)</f>
        <v>0</v>
      </c>
      <c r="T74" s="145">
        <f t="shared" si="18"/>
        <v>0</v>
      </c>
      <c r="U74" s="7">
        <f t="shared" si="4"/>
        <v>0</v>
      </c>
    </row>
    <row r="75" spans="1:21" x14ac:dyDescent="0.2">
      <c r="A75" s="135">
        <v>20201301</v>
      </c>
      <c r="B75" s="155" t="s">
        <v>90</v>
      </c>
      <c r="C75" s="157">
        <f t="shared" ref="C75:T75" si="19">C76</f>
        <v>75000000</v>
      </c>
      <c r="D75" s="158">
        <f t="shared" si="19"/>
        <v>0</v>
      </c>
      <c r="E75" s="158">
        <f t="shared" si="19"/>
        <v>0</v>
      </c>
      <c r="F75" s="158">
        <f t="shared" si="19"/>
        <v>0</v>
      </c>
      <c r="G75" s="158">
        <f t="shared" si="19"/>
        <v>75000000</v>
      </c>
      <c r="H75" s="155">
        <f t="shared" si="19"/>
        <v>62534000</v>
      </c>
      <c r="I75" s="155">
        <f t="shared" si="19"/>
        <v>0</v>
      </c>
      <c r="J75" s="155">
        <f t="shared" si="19"/>
        <v>12466000</v>
      </c>
      <c r="K75" s="155">
        <f t="shared" si="19"/>
        <v>0</v>
      </c>
      <c r="L75" s="155">
        <f t="shared" si="19"/>
        <v>0</v>
      </c>
      <c r="M75" s="155">
        <f t="shared" si="19"/>
        <v>0</v>
      </c>
      <c r="N75" s="155">
        <f t="shared" si="19"/>
        <v>0</v>
      </c>
      <c r="O75" s="155">
        <f t="shared" si="19"/>
        <v>0</v>
      </c>
      <c r="P75" s="155">
        <f t="shared" si="19"/>
        <v>0</v>
      </c>
      <c r="Q75" s="155">
        <f t="shared" si="19"/>
        <v>0</v>
      </c>
      <c r="R75" s="155">
        <f t="shared" si="19"/>
        <v>0</v>
      </c>
      <c r="S75" s="155">
        <f t="shared" si="19"/>
        <v>0</v>
      </c>
      <c r="T75" s="155">
        <f t="shared" si="19"/>
        <v>75000000</v>
      </c>
      <c r="U75" s="7">
        <f t="shared" si="4"/>
        <v>0</v>
      </c>
    </row>
    <row r="76" spans="1:21" ht="15" thickBot="1" x14ac:dyDescent="0.25">
      <c r="A76" s="164">
        <v>2020130101</v>
      </c>
      <c r="B76" s="165" t="s">
        <v>137</v>
      </c>
      <c r="C76" s="166">
        <v>75000000</v>
      </c>
      <c r="D76" s="167"/>
      <c r="E76" s="168"/>
      <c r="F76" s="168"/>
      <c r="G76" s="168">
        <f t="shared" si="14"/>
        <v>75000000</v>
      </c>
      <c r="H76" s="169">
        <v>62534000</v>
      </c>
      <c r="I76" s="169">
        <v>0</v>
      </c>
      <c r="J76" s="169">
        <v>12466000</v>
      </c>
      <c r="K76" s="169">
        <v>0</v>
      </c>
      <c r="L76" s="169">
        <v>0</v>
      </c>
      <c r="M76" s="169">
        <v>0</v>
      </c>
      <c r="N76" s="169"/>
      <c r="O76" s="169">
        <v>0</v>
      </c>
      <c r="P76" s="169"/>
      <c r="Q76" s="169"/>
      <c r="R76" s="169"/>
      <c r="S76" s="169"/>
      <c r="T76" s="145">
        <f>ROUND(SUM(H76:S76),0)</f>
        <v>75000000</v>
      </c>
      <c r="U76" s="7">
        <f t="shared" si="4"/>
        <v>0</v>
      </c>
    </row>
    <row r="77" spans="1:21" x14ac:dyDescent="0.2">
      <c r="A77" s="155"/>
      <c r="B77" s="155" t="s">
        <v>131</v>
      </c>
      <c r="C77" s="158">
        <f>C64+C59+C42+C37+C32+C23+C75</f>
        <v>1155126065</v>
      </c>
      <c r="D77" s="158">
        <f>D64+D59+D42+D37+D32+D23+D75</f>
        <v>0</v>
      </c>
      <c r="E77" s="158">
        <f>E64+E59+E42+E37+E32+E23+E75</f>
        <v>0</v>
      </c>
      <c r="F77" s="158">
        <f>F64+F59+F42+F37+F32+F23+F75</f>
        <v>0</v>
      </c>
      <c r="G77" s="158">
        <f>G64+G59+G42+G37+G32+G23+G75</f>
        <v>1155126065</v>
      </c>
      <c r="H77" s="158">
        <f t="shared" ref="H77:O77" si="20">H64+H59+H42+H37+H32+H23</f>
        <v>104994166</v>
      </c>
      <c r="I77" s="158">
        <f t="shared" si="20"/>
        <v>75194166</v>
      </c>
      <c r="J77" s="158">
        <f t="shared" si="20"/>
        <v>82694166</v>
      </c>
      <c r="K77" s="158">
        <f t="shared" si="20"/>
        <v>63411166</v>
      </c>
      <c r="L77" s="158">
        <f t="shared" si="20"/>
        <v>63611266</v>
      </c>
      <c r="M77" s="158">
        <f t="shared" si="20"/>
        <v>90289468</v>
      </c>
      <c r="N77" s="158">
        <f t="shared" si="20"/>
        <v>91610832</v>
      </c>
      <c r="O77" s="158">
        <f t="shared" si="20"/>
        <v>67960832</v>
      </c>
      <c r="P77" s="158">
        <f>P64+P59+P42+P37+P32+P23+P75</f>
        <v>63459166</v>
      </c>
      <c r="Q77" s="158">
        <f>Q64+Q59+Q42+Q37+Q32+Q23</f>
        <v>78094166</v>
      </c>
      <c r="R77" s="158">
        <f>R64+R59+R42+R37+R32+R23</f>
        <v>75594166</v>
      </c>
      <c r="S77" s="158">
        <f>S23+S32+S37+S42+S59+S64+S75</f>
        <v>222962503</v>
      </c>
      <c r="T77" s="158">
        <f>T75+T64+T59+T42+T37+T32+T23</f>
        <v>1155126065</v>
      </c>
      <c r="U77" s="7">
        <f t="shared" si="4"/>
        <v>0</v>
      </c>
    </row>
    <row r="78" spans="1:21" x14ac:dyDescent="0.2">
      <c r="A78" s="85"/>
      <c r="B78" s="99"/>
      <c r="C78" s="100"/>
      <c r="D78" s="101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2"/>
    </row>
    <row r="79" spans="1:21" x14ac:dyDescent="0.2">
      <c r="A79" s="85"/>
      <c r="B79" s="99"/>
      <c r="C79" s="100"/>
      <c r="D79" s="99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02"/>
    </row>
    <row r="80" spans="1:21" x14ac:dyDescent="0.2">
      <c r="A80" s="85"/>
      <c r="B80" s="99"/>
      <c r="C80" s="126"/>
      <c r="D80" s="99"/>
      <c r="E80" s="126"/>
      <c r="F80" s="170"/>
      <c r="G80" s="171" t="s">
        <v>134</v>
      </c>
      <c r="H80" s="126"/>
      <c r="I80" s="126"/>
      <c r="J80" s="126"/>
      <c r="K80" s="126"/>
      <c r="L80" s="126"/>
      <c r="M80" s="126"/>
      <c r="N80" s="126"/>
      <c r="O80" s="126"/>
      <c r="P80" s="171" t="s">
        <v>132</v>
      </c>
      <c r="Q80" s="126"/>
      <c r="R80" s="126"/>
      <c r="S80" s="126"/>
      <c r="T80" s="172"/>
    </row>
    <row r="81" spans="1:20" x14ac:dyDescent="0.2">
      <c r="A81" s="85"/>
      <c r="B81" s="99"/>
      <c r="C81" s="173"/>
      <c r="D81" s="99"/>
      <c r="E81" s="126"/>
      <c r="F81" s="170"/>
      <c r="G81" s="174" t="s">
        <v>136</v>
      </c>
      <c r="H81" s="126"/>
      <c r="I81" s="126"/>
      <c r="J81" s="126"/>
      <c r="K81" s="126"/>
      <c r="L81" s="126"/>
      <c r="M81" s="126"/>
      <c r="N81" s="126"/>
      <c r="O81" s="126"/>
      <c r="P81" s="126" t="s">
        <v>133</v>
      </c>
      <c r="Q81" s="171"/>
      <c r="R81" s="126"/>
      <c r="S81" s="126"/>
      <c r="T81" s="172"/>
    </row>
    <row r="82" spans="1:20" ht="13.5" thickBot="1" x14ac:dyDescent="0.25">
      <c r="A82" s="85"/>
      <c r="B82" s="92"/>
      <c r="C82" s="98"/>
      <c r="D82" s="92"/>
      <c r="E82" s="98"/>
      <c r="F82" s="175"/>
      <c r="G82" s="175"/>
      <c r="H82" s="98"/>
      <c r="I82" s="98"/>
      <c r="J82" s="98"/>
      <c r="K82" s="98"/>
      <c r="L82" s="98"/>
      <c r="M82" s="98"/>
      <c r="N82" s="98"/>
      <c r="O82" s="98"/>
      <c r="P82" s="176"/>
      <c r="Q82" s="98"/>
      <c r="R82" s="98"/>
      <c r="S82" s="98"/>
      <c r="T82" s="177"/>
    </row>
    <row r="86" spans="1:20" x14ac:dyDescent="0.2">
      <c r="G86" s="7"/>
    </row>
    <row r="88" spans="1:20" x14ac:dyDescent="0.2">
      <c r="G88" s="7"/>
    </row>
    <row r="91" spans="1:20" x14ac:dyDescent="0.2">
      <c r="G91" s="7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I61" sqref="I61"/>
    </sheetView>
  </sheetViews>
  <sheetFormatPr baseColWidth="10" defaultRowHeight="14.25" x14ac:dyDescent="0.2"/>
  <cols>
    <col min="1" max="1" width="16" style="82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83" customWidth="1"/>
    <col min="13" max="13" width="15.75" style="83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02"/>
      <c r="Q1" s="202"/>
      <c r="R1" s="202"/>
    </row>
    <row r="2" spans="1:18" ht="18" x14ac:dyDescent="0.25">
      <c r="A2" s="214" t="s">
        <v>139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03"/>
      <c r="Q2" s="203"/>
      <c r="R2" s="203"/>
    </row>
    <row r="3" spans="1:18" ht="18" x14ac:dyDescent="0.25">
      <c r="A3" s="214" t="s">
        <v>168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03"/>
      <c r="Q3" s="203"/>
      <c r="R3" s="203"/>
    </row>
    <row r="4" spans="1:18" ht="18.75" thickBot="1" x14ac:dyDescent="0.3">
      <c r="A4" s="14"/>
      <c r="B4" s="15"/>
      <c r="C4" s="15"/>
      <c r="D4" s="15"/>
      <c r="E4" s="16"/>
      <c r="F4" s="16"/>
      <c r="G4" s="15"/>
      <c r="H4" s="15"/>
      <c r="I4" s="15"/>
      <c r="J4" s="15"/>
      <c r="K4" s="15"/>
      <c r="L4" s="17"/>
      <c r="M4" s="17"/>
      <c r="N4" s="15"/>
      <c r="O4" s="18"/>
    </row>
    <row r="5" spans="1:18" s="182" customFormat="1" ht="23.25" customHeight="1" x14ac:dyDescent="0.25">
      <c r="A5" s="186" t="s">
        <v>140</v>
      </c>
      <c r="B5" s="187" t="s">
        <v>1</v>
      </c>
      <c r="C5" s="205" t="s">
        <v>166</v>
      </c>
      <c r="D5" s="179" t="s">
        <v>142</v>
      </c>
      <c r="E5" s="206" t="s">
        <v>143</v>
      </c>
      <c r="F5" s="206" t="s">
        <v>2</v>
      </c>
      <c r="G5" s="205" t="s">
        <v>144</v>
      </c>
      <c r="H5" s="179" t="s">
        <v>145</v>
      </c>
      <c r="I5" s="206" t="s">
        <v>157</v>
      </c>
      <c r="J5" s="205" t="s">
        <v>146</v>
      </c>
      <c r="K5" s="215" t="s">
        <v>147</v>
      </c>
      <c r="L5" s="180" t="s">
        <v>145</v>
      </c>
      <c r="M5" s="180"/>
      <c r="N5" s="205" t="s">
        <v>148</v>
      </c>
      <c r="O5" s="181" t="s">
        <v>147</v>
      </c>
      <c r="P5" s="179" t="s">
        <v>159</v>
      </c>
      <c r="Q5" s="179" t="s">
        <v>160</v>
      </c>
      <c r="R5" s="179" t="s">
        <v>161</v>
      </c>
    </row>
    <row r="6" spans="1:18" s="182" customFormat="1" ht="23.25" customHeight="1" thickBot="1" x14ac:dyDescent="0.3">
      <c r="A6" s="188"/>
      <c r="B6" s="189"/>
      <c r="C6" s="190" t="s">
        <v>3</v>
      </c>
      <c r="D6" s="191"/>
      <c r="E6" s="192"/>
      <c r="F6" s="192"/>
      <c r="G6" s="190" t="s">
        <v>2</v>
      </c>
      <c r="H6" s="191" t="s">
        <v>141</v>
      </c>
      <c r="I6" s="193" t="s">
        <v>149</v>
      </c>
      <c r="J6" s="190" t="s">
        <v>150</v>
      </c>
      <c r="K6" s="216"/>
      <c r="L6" s="194" t="s">
        <v>167</v>
      </c>
      <c r="M6" s="194" t="s">
        <v>164</v>
      </c>
      <c r="N6" s="190" t="s">
        <v>151</v>
      </c>
      <c r="O6" s="195"/>
      <c r="P6" s="191" t="s">
        <v>165</v>
      </c>
      <c r="Q6" s="191" t="s">
        <v>162</v>
      </c>
      <c r="R6" s="191" t="s">
        <v>163</v>
      </c>
    </row>
    <row r="7" spans="1:18" ht="15" x14ac:dyDescent="0.25">
      <c r="A7" s="19"/>
      <c r="B7" s="20"/>
      <c r="C7" s="21"/>
      <c r="D7" s="21"/>
      <c r="E7" s="22"/>
      <c r="F7" s="22"/>
      <c r="G7" s="21"/>
      <c r="H7" s="21"/>
      <c r="I7" s="23"/>
      <c r="J7" s="21"/>
      <c r="K7" s="21"/>
      <c r="L7" s="24"/>
      <c r="M7" s="24"/>
      <c r="N7" s="25"/>
      <c r="O7" s="26"/>
      <c r="P7" s="183"/>
      <c r="Q7" s="183"/>
      <c r="R7" s="183"/>
    </row>
    <row r="8" spans="1:18" s="33" customFormat="1" ht="27.75" customHeight="1" x14ac:dyDescent="0.2">
      <c r="A8" s="27">
        <v>2021101</v>
      </c>
      <c r="B8" s="28" t="s">
        <v>5</v>
      </c>
      <c r="C8" s="29">
        <f t="shared" ref="C8:I8" si="0">SUM(C9:C17)</f>
        <v>650377324</v>
      </c>
      <c r="D8" s="29">
        <f t="shared" si="0"/>
        <v>0</v>
      </c>
      <c r="E8" s="29">
        <f t="shared" si="0"/>
        <v>167244166</v>
      </c>
      <c r="F8" s="29">
        <f t="shared" si="0"/>
        <v>0</v>
      </c>
      <c r="G8" s="29">
        <f t="shared" si="0"/>
        <v>75000000</v>
      </c>
      <c r="H8" s="29">
        <f t="shared" si="0"/>
        <v>742621490</v>
      </c>
      <c r="I8" s="29">
        <f t="shared" si="0"/>
        <v>363480302.44652778</v>
      </c>
      <c r="J8" s="29">
        <f>SUM(J9:J17)</f>
        <v>44433484</v>
      </c>
      <c r="K8" s="30">
        <f t="shared" ref="K8:K19" si="1">L8/H8</f>
        <v>0.54928896071473476</v>
      </c>
      <c r="L8" s="31">
        <f>SUM(L9:L17)</f>
        <v>407913786.44652778</v>
      </c>
      <c r="M8" s="31">
        <f>SUM(M9:M17)</f>
        <v>407913786.44652778</v>
      </c>
      <c r="N8" s="29">
        <f>SUM(N9:N17)</f>
        <v>334707703.55347222</v>
      </c>
      <c r="O8" s="32">
        <f>N8/H8</f>
        <v>0.45071103928526524</v>
      </c>
      <c r="P8" s="29">
        <f>SUM(P9:P17)</f>
        <v>407913786.44652778</v>
      </c>
      <c r="Q8" s="29">
        <f>SUM(Q9:Q17)</f>
        <v>0</v>
      </c>
      <c r="R8" s="29">
        <f>SUM(R9:R17)</f>
        <v>0</v>
      </c>
    </row>
    <row r="9" spans="1:18" ht="15" x14ac:dyDescent="0.25">
      <c r="A9" s="34">
        <v>202110101</v>
      </c>
      <c r="B9" s="35" t="s">
        <v>7</v>
      </c>
      <c r="C9" s="36">
        <v>488231324</v>
      </c>
      <c r="D9" s="37"/>
      <c r="E9" s="38"/>
      <c r="F9" s="39"/>
      <c r="G9" s="40">
        <v>75000000</v>
      </c>
      <c r="H9" s="41">
        <f>C9-D9+E9+F9-G9</f>
        <v>413231324</v>
      </c>
      <c r="I9" s="42">
        <v>267764249</v>
      </c>
      <c r="J9" s="3"/>
      <c r="K9" s="43">
        <f t="shared" si="1"/>
        <v>0.64797664999858529</v>
      </c>
      <c r="L9" s="44">
        <f t="shared" ref="L9:L15" si="2">J9+I9</f>
        <v>267764249</v>
      </c>
      <c r="M9" s="178">
        <f>I9+J9</f>
        <v>267764249</v>
      </c>
      <c r="N9" s="45">
        <f t="shared" ref="N9:N61" si="3">H9-L9</f>
        <v>145467075</v>
      </c>
      <c r="O9" s="46">
        <f>N9/H9</f>
        <v>0.35202335000141471</v>
      </c>
      <c r="P9" s="184">
        <f>M9</f>
        <v>267764249</v>
      </c>
      <c r="Q9" s="184">
        <f>M9-P9</f>
        <v>0</v>
      </c>
      <c r="R9" s="184">
        <f>L9-M9</f>
        <v>0</v>
      </c>
    </row>
    <row r="10" spans="1:18" ht="15" x14ac:dyDescent="0.25">
      <c r="A10" s="34">
        <v>202110101</v>
      </c>
      <c r="B10" s="35" t="s">
        <v>158</v>
      </c>
      <c r="C10" s="36"/>
      <c r="D10" s="37"/>
      <c r="E10" s="38">
        <v>167244166</v>
      </c>
      <c r="F10" s="39"/>
      <c r="G10" s="40"/>
      <c r="H10" s="41">
        <f>C10-D10+E10+F10-G10</f>
        <v>167244166</v>
      </c>
      <c r="I10" s="42">
        <v>57442720</v>
      </c>
      <c r="J10" s="3">
        <v>40893290</v>
      </c>
      <c r="K10" s="43">
        <f t="shared" si="1"/>
        <v>0.58797871610062624</v>
      </c>
      <c r="L10" s="44">
        <f t="shared" si="2"/>
        <v>98336010</v>
      </c>
      <c r="M10" s="178">
        <f t="shared" ref="M10:M17" si="4">I10+J10</f>
        <v>98336010</v>
      </c>
      <c r="N10" s="45">
        <f t="shared" si="3"/>
        <v>68908156</v>
      </c>
      <c r="O10" s="46">
        <f>N10/H10</f>
        <v>0.41202128389937381</v>
      </c>
      <c r="P10" s="184">
        <f>L10</f>
        <v>98336010</v>
      </c>
      <c r="Q10" s="184">
        <f t="shared" ref="Q10:Q17" si="5">M10-P10</f>
        <v>0</v>
      </c>
      <c r="R10" s="184">
        <f t="shared" ref="R10:R17" si="6">L10-M10</f>
        <v>0</v>
      </c>
    </row>
    <row r="11" spans="1:18" ht="15" x14ac:dyDescent="0.25">
      <c r="A11" s="34">
        <v>202110103</v>
      </c>
      <c r="B11" s="35" t="s">
        <v>9</v>
      </c>
      <c r="C11" s="36">
        <v>1246000</v>
      </c>
      <c r="D11" s="37"/>
      <c r="E11" s="38"/>
      <c r="F11" s="39"/>
      <c r="G11" s="47"/>
      <c r="H11" s="41">
        <f t="shared" ref="H11:H21" si="7">C11-D11+E11+F11-G11</f>
        <v>1246000</v>
      </c>
      <c r="I11" s="42">
        <v>822832</v>
      </c>
      <c r="J11" s="42">
        <v>102854</v>
      </c>
      <c r="K11" s="43">
        <f t="shared" si="1"/>
        <v>0.74292616372391651</v>
      </c>
      <c r="L11" s="44">
        <f t="shared" si="2"/>
        <v>925686</v>
      </c>
      <c r="M11" s="178">
        <f t="shared" si="4"/>
        <v>925686</v>
      </c>
      <c r="N11" s="45">
        <f t="shared" si="3"/>
        <v>320314</v>
      </c>
      <c r="O11" s="46">
        <f t="shared" ref="O11:O19" si="8">N11/H11</f>
        <v>0.25707383627608349</v>
      </c>
      <c r="P11" s="184">
        <f t="shared" ref="P11:P26" si="9">L11</f>
        <v>925686</v>
      </c>
      <c r="Q11" s="184">
        <f t="shared" si="5"/>
        <v>0</v>
      </c>
      <c r="R11" s="184">
        <f t="shared" si="6"/>
        <v>0</v>
      </c>
    </row>
    <row r="12" spans="1:18" ht="15.75" customHeight="1" x14ac:dyDescent="0.25">
      <c r="A12" s="34">
        <v>202110104</v>
      </c>
      <c r="B12" s="35" t="s">
        <v>10</v>
      </c>
      <c r="C12" s="36">
        <v>900000</v>
      </c>
      <c r="D12" s="37"/>
      <c r="E12" s="38"/>
      <c r="F12" s="39"/>
      <c r="G12" s="47"/>
      <c r="H12" s="41">
        <f t="shared" si="7"/>
        <v>900000</v>
      </c>
      <c r="I12" s="42">
        <v>528784</v>
      </c>
      <c r="J12" s="42">
        <v>66098</v>
      </c>
      <c r="K12" s="43">
        <f t="shared" si="1"/>
        <v>0.66098000000000001</v>
      </c>
      <c r="L12" s="44">
        <f t="shared" si="2"/>
        <v>594882</v>
      </c>
      <c r="M12" s="178">
        <f t="shared" si="4"/>
        <v>594882</v>
      </c>
      <c r="N12" s="45">
        <f t="shared" si="3"/>
        <v>305118</v>
      </c>
      <c r="O12" s="46">
        <f t="shared" si="8"/>
        <v>0.33901999999999999</v>
      </c>
      <c r="P12" s="184">
        <f t="shared" si="9"/>
        <v>594882</v>
      </c>
      <c r="Q12" s="184">
        <f t="shared" si="5"/>
        <v>0</v>
      </c>
      <c r="R12" s="184">
        <f t="shared" si="6"/>
        <v>0</v>
      </c>
    </row>
    <row r="13" spans="1:18" ht="15" x14ac:dyDescent="0.25">
      <c r="A13" s="34">
        <v>202110105</v>
      </c>
      <c r="B13" s="35" t="s">
        <v>12</v>
      </c>
      <c r="C13" s="36">
        <v>17000000</v>
      </c>
      <c r="D13" s="37"/>
      <c r="E13" s="38"/>
      <c r="F13" s="39"/>
      <c r="G13" s="47"/>
      <c r="H13" s="41">
        <f t="shared" si="7"/>
        <v>17000000</v>
      </c>
      <c r="I13" s="42">
        <v>5839085</v>
      </c>
      <c r="J13" s="3">
        <v>3371242</v>
      </c>
      <c r="K13" s="43">
        <f t="shared" si="1"/>
        <v>0.54178394117647055</v>
      </c>
      <c r="L13" s="44">
        <f t="shared" si="2"/>
        <v>9210327</v>
      </c>
      <c r="M13" s="178">
        <f t="shared" si="4"/>
        <v>9210327</v>
      </c>
      <c r="N13" s="45">
        <f t="shared" si="3"/>
        <v>7789673</v>
      </c>
      <c r="O13" s="46">
        <f t="shared" si="8"/>
        <v>0.45821605882352939</v>
      </c>
      <c r="P13" s="184">
        <f t="shared" si="9"/>
        <v>9210327</v>
      </c>
      <c r="Q13" s="184">
        <f t="shared" si="5"/>
        <v>0</v>
      </c>
      <c r="R13" s="184">
        <f t="shared" si="6"/>
        <v>0</v>
      </c>
    </row>
    <row r="14" spans="1:18" ht="15" x14ac:dyDescent="0.25">
      <c r="A14" s="34">
        <v>202110106</v>
      </c>
      <c r="B14" s="35" t="s">
        <v>14</v>
      </c>
      <c r="C14" s="36">
        <v>24000000</v>
      </c>
      <c r="D14" s="37"/>
      <c r="E14" s="38"/>
      <c r="F14" s="39"/>
      <c r="G14" s="47"/>
      <c r="H14" s="41">
        <f t="shared" si="7"/>
        <v>24000000</v>
      </c>
      <c r="I14" s="42">
        <v>20831174.446527779</v>
      </c>
      <c r="J14" s="3">
        <v>0</v>
      </c>
      <c r="K14" s="43">
        <f t="shared" si="1"/>
        <v>0.86796560193865746</v>
      </c>
      <c r="L14" s="44">
        <f t="shared" si="2"/>
        <v>20831174.446527779</v>
      </c>
      <c r="M14" s="178">
        <f t="shared" si="4"/>
        <v>20831174.446527779</v>
      </c>
      <c r="N14" s="45">
        <f t="shared" si="3"/>
        <v>3168825.5534722209</v>
      </c>
      <c r="O14" s="46">
        <f t="shared" si="8"/>
        <v>0.13203439806134254</v>
      </c>
      <c r="P14" s="184">
        <f t="shared" si="9"/>
        <v>20831174.446527779</v>
      </c>
      <c r="Q14" s="184">
        <f t="shared" si="5"/>
        <v>0</v>
      </c>
      <c r="R14" s="184">
        <f t="shared" si="6"/>
        <v>0</v>
      </c>
    </row>
    <row r="15" spans="1:18" ht="15" x14ac:dyDescent="0.25">
      <c r="A15" s="34">
        <v>202110107</v>
      </c>
      <c r="B15" s="35" t="s">
        <v>16</v>
      </c>
      <c r="C15" s="36">
        <v>28000000</v>
      </c>
      <c r="D15" s="37"/>
      <c r="E15" s="38"/>
      <c r="F15" s="39"/>
      <c r="G15" s="47"/>
      <c r="H15" s="41">
        <f t="shared" si="7"/>
        <v>28000000</v>
      </c>
      <c r="I15" s="42">
        <v>3558184</v>
      </c>
      <c r="J15" s="3">
        <v>0</v>
      </c>
      <c r="K15" s="43">
        <f t="shared" si="1"/>
        <v>0.127078</v>
      </c>
      <c r="L15" s="44">
        <f t="shared" si="2"/>
        <v>3558184</v>
      </c>
      <c r="M15" s="178">
        <f t="shared" si="4"/>
        <v>3558184</v>
      </c>
      <c r="N15" s="45">
        <f t="shared" si="3"/>
        <v>24441816</v>
      </c>
      <c r="O15" s="46">
        <f t="shared" si="8"/>
        <v>0.87292199999999998</v>
      </c>
      <c r="P15" s="184">
        <f t="shared" si="9"/>
        <v>3558184</v>
      </c>
      <c r="Q15" s="184">
        <f t="shared" si="5"/>
        <v>0</v>
      </c>
      <c r="R15" s="184">
        <f t="shared" si="6"/>
        <v>0</v>
      </c>
    </row>
    <row r="16" spans="1:18" ht="15" x14ac:dyDescent="0.25">
      <c r="A16" s="34">
        <v>202110109</v>
      </c>
      <c r="B16" s="35" t="s">
        <v>17</v>
      </c>
      <c r="C16" s="36">
        <v>36000000</v>
      </c>
      <c r="D16" s="37"/>
      <c r="E16" s="38"/>
      <c r="F16" s="39"/>
      <c r="G16" s="47"/>
      <c r="H16" s="41">
        <f t="shared" si="7"/>
        <v>36000000</v>
      </c>
      <c r="I16" s="42">
        <v>5287971</v>
      </c>
      <c r="J16" s="3">
        <v>0</v>
      </c>
      <c r="K16" s="43">
        <f t="shared" si="1"/>
        <v>0.14688808333333334</v>
      </c>
      <c r="L16" s="44">
        <f>J16+I16</f>
        <v>5287971</v>
      </c>
      <c r="M16" s="178">
        <f t="shared" si="4"/>
        <v>5287971</v>
      </c>
      <c r="N16" s="45">
        <f t="shared" si="3"/>
        <v>30712029</v>
      </c>
      <c r="O16" s="46">
        <f t="shared" si="8"/>
        <v>0.85311191666666664</v>
      </c>
      <c r="P16" s="184">
        <f t="shared" si="9"/>
        <v>5287971</v>
      </c>
      <c r="Q16" s="184">
        <f t="shared" si="5"/>
        <v>0</v>
      </c>
      <c r="R16" s="184">
        <f t="shared" si="6"/>
        <v>0</v>
      </c>
    </row>
    <row r="17" spans="1:18" ht="15" x14ac:dyDescent="0.25">
      <c r="A17" s="34">
        <v>202110108</v>
      </c>
      <c r="B17" s="35" t="s">
        <v>18</v>
      </c>
      <c r="C17" s="36">
        <v>55000000</v>
      </c>
      <c r="D17" s="37"/>
      <c r="E17" s="38"/>
      <c r="F17" s="39"/>
      <c r="G17" s="47"/>
      <c r="H17" s="41">
        <f t="shared" si="7"/>
        <v>55000000</v>
      </c>
      <c r="I17" s="42">
        <v>1405303</v>
      </c>
      <c r="J17" s="3">
        <v>0</v>
      </c>
      <c r="K17" s="43">
        <f t="shared" si="1"/>
        <v>2.5550963636363635E-2</v>
      </c>
      <c r="L17" s="44">
        <f t="shared" ref="L17:L59" si="10">J17+I17</f>
        <v>1405303</v>
      </c>
      <c r="M17" s="178">
        <f t="shared" si="4"/>
        <v>1405303</v>
      </c>
      <c r="N17" s="45">
        <f t="shared" si="3"/>
        <v>53594697</v>
      </c>
      <c r="O17" s="46">
        <f t="shared" si="8"/>
        <v>0.97444903636363633</v>
      </c>
      <c r="P17" s="184">
        <f t="shared" si="9"/>
        <v>1405303</v>
      </c>
      <c r="Q17" s="184">
        <f t="shared" si="5"/>
        <v>0</v>
      </c>
      <c r="R17" s="184">
        <f t="shared" si="6"/>
        <v>0</v>
      </c>
    </row>
    <row r="18" spans="1:18" s="49" customFormat="1" ht="27.75" customHeight="1" x14ac:dyDescent="0.2">
      <c r="A18" s="27">
        <v>2021102</v>
      </c>
      <c r="B18" s="28" t="s">
        <v>19</v>
      </c>
      <c r="C18" s="29">
        <f t="shared" ref="C18:J18" si="11">SUM(C19:C21)</f>
        <v>20000000</v>
      </c>
      <c r="D18" s="29">
        <f t="shared" si="11"/>
        <v>0</v>
      </c>
      <c r="E18" s="29">
        <f t="shared" si="11"/>
        <v>0</v>
      </c>
      <c r="F18" s="29">
        <f t="shared" si="11"/>
        <v>91500000</v>
      </c>
      <c r="G18" s="29">
        <f t="shared" si="11"/>
        <v>0</v>
      </c>
      <c r="H18" s="29">
        <f t="shared" si="11"/>
        <v>111500000</v>
      </c>
      <c r="I18" s="29">
        <f t="shared" si="11"/>
        <v>106500000</v>
      </c>
      <c r="J18" s="29">
        <f t="shared" si="11"/>
        <v>0</v>
      </c>
      <c r="K18" s="30">
        <f t="shared" si="1"/>
        <v>0.95515695067264572</v>
      </c>
      <c r="L18" s="48">
        <f>SUM(L19:L21)</f>
        <v>106500000</v>
      </c>
      <c r="M18" s="48">
        <f>SUM(M19:M21)</f>
        <v>106500000</v>
      </c>
      <c r="N18" s="48">
        <f>SUM(N19:N21)</f>
        <v>5000000</v>
      </c>
      <c r="O18" s="32">
        <f t="shared" si="8"/>
        <v>4.4843049327354258E-2</v>
      </c>
      <c r="P18" s="29">
        <f>SUM(P19:P21)</f>
        <v>78000000</v>
      </c>
      <c r="Q18" s="29">
        <f>SUM(Q19:Q21)</f>
        <v>28500000</v>
      </c>
      <c r="R18" s="29">
        <f>SUM(R19:R21)</f>
        <v>0</v>
      </c>
    </row>
    <row r="19" spans="1:18" ht="15" x14ac:dyDescent="0.25">
      <c r="A19" s="34">
        <v>202110201</v>
      </c>
      <c r="B19" s="50" t="s">
        <v>21</v>
      </c>
      <c r="C19" s="36">
        <v>20000000</v>
      </c>
      <c r="D19" s="42"/>
      <c r="E19" s="38"/>
      <c r="F19" s="39">
        <v>67000000</v>
      </c>
      <c r="G19" s="47"/>
      <c r="H19" s="41">
        <f t="shared" si="7"/>
        <v>87000000</v>
      </c>
      <c r="I19" s="42">
        <v>82000000</v>
      </c>
      <c r="J19" s="42">
        <v>0</v>
      </c>
      <c r="K19" s="43">
        <f t="shared" si="1"/>
        <v>0.94252873563218387</v>
      </c>
      <c r="L19" s="44">
        <f t="shared" si="10"/>
        <v>82000000</v>
      </c>
      <c r="M19" s="178">
        <f>I19+J19</f>
        <v>82000000</v>
      </c>
      <c r="N19" s="45">
        <f t="shared" si="3"/>
        <v>5000000</v>
      </c>
      <c r="O19" s="46">
        <f t="shared" si="8"/>
        <v>5.7471264367816091E-2</v>
      </c>
      <c r="P19" s="184">
        <f>L19-16000000-5000000</f>
        <v>61000000</v>
      </c>
      <c r="Q19" s="184">
        <f t="shared" ref="Q19:Q26" si="12">M19-P19</f>
        <v>21000000</v>
      </c>
      <c r="R19" s="184">
        <f t="shared" ref="R19:R59" si="13">L19-M19</f>
        <v>0</v>
      </c>
    </row>
    <row r="20" spans="1:18" ht="15" x14ac:dyDescent="0.25">
      <c r="A20" s="34">
        <v>202110202</v>
      </c>
      <c r="B20" s="35" t="s">
        <v>23</v>
      </c>
      <c r="C20" s="36">
        <v>0</v>
      </c>
      <c r="D20" s="42"/>
      <c r="E20" s="38"/>
      <c r="F20" s="39">
        <v>24500000</v>
      </c>
      <c r="G20" s="47"/>
      <c r="H20" s="41">
        <f t="shared" si="7"/>
        <v>24500000</v>
      </c>
      <c r="I20" s="42">
        <v>24500000</v>
      </c>
      <c r="J20" s="42">
        <v>0</v>
      </c>
      <c r="K20" s="43">
        <v>0</v>
      </c>
      <c r="L20" s="44">
        <f t="shared" si="10"/>
        <v>24500000</v>
      </c>
      <c r="M20" s="178">
        <f t="shared" ref="M20:M61" si="14">I20+J20</f>
        <v>24500000</v>
      </c>
      <c r="N20" s="45">
        <v>0</v>
      </c>
      <c r="O20" s="46">
        <v>0</v>
      </c>
      <c r="P20" s="184">
        <f>L20-7500000</f>
        <v>17000000</v>
      </c>
      <c r="Q20" s="184">
        <f t="shared" si="12"/>
        <v>7500000</v>
      </c>
      <c r="R20" s="184">
        <f t="shared" si="13"/>
        <v>0</v>
      </c>
    </row>
    <row r="21" spans="1:18" ht="15" x14ac:dyDescent="0.25">
      <c r="A21" s="34">
        <v>202110203</v>
      </c>
      <c r="B21" s="51" t="s">
        <v>25</v>
      </c>
      <c r="C21" s="36">
        <v>0</v>
      </c>
      <c r="D21" s="42"/>
      <c r="E21" s="38"/>
      <c r="F21" s="39"/>
      <c r="G21" s="47"/>
      <c r="H21" s="41">
        <f t="shared" si="7"/>
        <v>0</v>
      </c>
      <c r="I21" s="42">
        <v>0</v>
      </c>
      <c r="J21" s="2">
        <v>0</v>
      </c>
      <c r="K21" s="43">
        <v>0</v>
      </c>
      <c r="L21" s="44">
        <f t="shared" si="10"/>
        <v>0</v>
      </c>
      <c r="M21" s="178">
        <f t="shared" si="14"/>
        <v>0</v>
      </c>
      <c r="N21" s="45">
        <v>0</v>
      </c>
      <c r="O21" s="46">
        <v>0</v>
      </c>
      <c r="P21" s="184">
        <f t="shared" si="9"/>
        <v>0</v>
      </c>
      <c r="Q21" s="184">
        <f t="shared" si="12"/>
        <v>0</v>
      </c>
      <c r="R21" s="184">
        <f t="shared" si="13"/>
        <v>0</v>
      </c>
    </row>
    <row r="22" spans="1:18" ht="30" x14ac:dyDescent="0.2">
      <c r="A22" s="27">
        <v>2021103</v>
      </c>
      <c r="B22" s="59" t="s">
        <v>64</v>
      </c>
      <c r="C22" s="60">
        <f>SUM(C23:C26)</f>
        <v>83629741</v>
      </c>
      <c r="D22" s="60">
        <f t="shared" ref="D22:J22" si="15">SUM(D23:D26)</f>
        <v>0</v>
      </c>
      <c r="E22" s="60">
        <f t="shared" si="15"/>
        <v>0</v>
      </c>
      <c r="F22" s="60">
        <f t="shared" si="15"/>
        <v>0</v>
      </c>
      <c r="G22" s="60">
        <f t="shared" si="15"/>
        <v>0</v>
      </c>
      <c r="H22" s="60">
        <f t="shared" si="15"/>
        <v>83629741</v>
      </c>
      <c r="I22" s="60">
        <f t="shared" si="15"/>
        <v>36250563</v>
      </c>
      <c r="J22" s="60">
        <f t="shared" si="15"/>
        <v>4456281</v>
      </c>
      <c r="K22" s="30">
        <f>L22/H22</f>
        <v>0.48675080794522607</v>
      </c>
      <c r="L22" s="200">
        <f>SUM(L23:L26)</f>
        <v>40706844</v>
      </c>
      <c r="M22" s="200">
        <f>SUM(M23:M26)</f>
        <v>40706844</v>
      </c>
      <c r="N22" s="200">
        <f>SUM(N23:N26)</f>
        <v>42922897</v>
      </c>
      <c r="O22" s="32">
        <f t="shared" ref="O22:O28" si="16">N22/H22</f>
        <v>0.51324919205477393</v>
      </c>
      <c r="P22" s="29">
        <f>SUM(P23:P26)</f>
        <v>40706844</v>
      </c>
      <c r="Q22" s="29">
        <f>SUM(Q23:Q26)</f>
        <v>0</v>
      </c>
      <c r="R22" s="29">
        <f>SUM(R23:R26)</f>
        <v>0</v>
      </c>
    </row>
    <row r="23" spans="1:18" ht="15" x14ac:dyDescent="0.25">
      <c r="A23" s="34">
        <v>202110301</v>
      </c>
      <c r="B23" s="51" t="s">
        <v>66</v>
      </c>
      <c r="C23" s="36">
        <v>16000083</v>
      </c>
      <c r="D23" s="37"/>
      <c r="E23" s="38"/>
      <c r="F23" s="39"/>
      <c r="G23" s="47"/>
      <c r="H23" s="41">
        <f>C23-D23+E23+F23-G23</f>
        <v>16000083</v>
      </c>
      <c r="I23" s="42">
        <v>1440737</v>
      </c>
      <c r="J23" s="3"/>
      <c r="K23" s="43">
        <f t="shared" ref="K23:K36" si="17">L23/H23</f>
        <v>9.0045595388473926E-2</v>
      </c>
      <c r="L23" s="44">
        <f>J23+I23</f>
        <v>1440737</v>
      </c>
      <c r="M23" s="178">
        <f t="shared" si="14"/>
        <v>1440737</v>
      </c>
      <c r="N23" s="45">
        <f>H23-L23</f>
        <v>14559346</v>
      </c>
      <c r="O23" s="46">
        <f t="shared" si="16"/>
        <v>0.9099544046115261</v>
      </c>
      <c r="P23" s="184">
        <f t="shared" si="9"/>
        <v>1440737</v>
      </c>
      <c r="Q23" s="184">
        <f t="shared" si="12"/>
        <v>0</v>
      </c>
      <c r="R23" s="184">
        <f t="shared" si="13"/>
        <v>0</v>
      </c>
    </row>
    <row r="24" spans="1:18" ht="15" x14ac:dyDescent="0.25">
      <c r="A24" s="34">
        <v>202110302</v>
      </c>
      <c r="B24" s="51" t="s">
        <v>68</v>
      </c>
      <c r="C24" s="36">
        <v>46429658</v>
      </c>
      <c r="D24" s="37"/>
      <c r="E24" s="38"/>
      <c r="F24" s="39"/>
      <c r="G24" s="47"/>
      <c r="H24" s="41">
        <f>C24-D24+E24+F24-G24</f>
        <v>46429658</v>
      </c>
      <c r="I24" s="42">
        <v>27554831</v>
      </c>
      <c r="J24" s="3">
        <v>3735662</v>
      </c>
      <c r="K24" s="43">
        <f t="shared" si="17"/>
        <v>0.67393330788695449</v>
      </c>
      <c r="L24" s="44">
        <f>J24+I24</f>
        <v>31290493</v>
      </c>
      <c r="M24" s="178">
        <f t="shared" si="14"/>
        <v>31290493</v>
      </c>
      <c r="N24" s="45">
        <f>H24-L24</f>
        <v>15139165</v>
      </c>
      <c r="O24" s="46">
        <f t="shared" si="16"/>
        <v>0.32606669211304551</v>
      </c>
      <c r="P24" s="184">
        <f>L24</f>
        <v>31290493</v>
      </c>
      <c r="Q24" s="184">
        <f t="shared" si="12"/>
        <v>0</v>
      </c>
      <c r="R24" s="184">
        <f t="shared" si="13"/>
        <v>0</v>
      </c>
    </row>
    <row r="25" spans="1:18" ht="15" x14ac:dyDescent="0.25">
      <c r="A25" s="34">
        <v>202110304</v>
      </c>
      <c r="B25" s="51" t="s">
        <v>69</v>
      </c>
      <c r="C25" s="36">
        <v>14000000</v>
      </c>
      <c r="D25" s="37"/>
      <c r="E25" s="38"/>
      <c r="F25" s="39"/>
      <c r="G25" s="47"/>
      <c r="H25" s="41">
        <f>C25-D25+E25+F25-G25</f>
        <v>14000000</v>
      </c>
      <c r="I25" s="42">
        <v>7082106</v>
      </c>
      <c r="J25" s="3">
        <v>720619</v>
      </c>
      <c r="K25" s="43">
        <f t="shared" si="17"/>
        <v>0.55733750000000004</v>
      </c>
      <c r="L25" s="44">
        <f>J25+I25</f>
        <v>7802725</v>
      </c>
      <c r="M25" s="178">
        <f t="shared" si="14"/>
        <v>7802725</v>
      </c>
      <c r="N25" s="45">
        <f>H25-L25</f>
        <v>6197275</v>
      </c>
      <c r="O25" s="46">
        <f t="shared" si="16"/>
        <v>0.44266250000000001</v>
      </c>
      <c r="P25" s="184">
        <f>L25</f>
        <v>7802725</v>
      </c>
      <c r="Q25" s="184">
        <f t="shared" si="12"/>
        <v>0</v>
      </c>
      <c r="R25" s="184">
        <f t="shared" si="13"/>
        <v>0</v>
      </c>
    </row>
    <row r="26" spans="1:18" ht="15" x14ac:dyDescent="0.25">
      <c r="A26" s="34">
        <v>202110305</v>
      </c>
      <c r="B26" s="51" t="s">
        <v>70</v>
      </c>
      <c r="C26" s="36">
        <v>7200000</v>
      </c>
      <c r="D26" s="61"/>
      <c r="E26" s="38"/>
      <c r="F26" s="39"/>
      <c r="G26" s="62"/>
      <c r="H26" s="41">
        <f>C26-D26+E26+F26-G26</f>
        <v>7200000</v>
      </c>
      <c r="I26" s="42">
        <v>172889</v>
      </c>
      <c r="J26" s="41">
        <v>0</v>
      </c>
      <c r="K26" s="43">
        <f t="shared" si="17"/>
        <v>2.4012361111111113E-2</v>
      </c>
      <c r="L26" s="44">
        <f>J26+I26</f>
        <v>172889</v>
      </c>
      <c r="M26" s="178">
        <f t="shared" si="14"/>
        <v>172889</v>
      </c>
      <c r="N26" s="45">
        <f>H26-L26</f>
        <v>7027111</v>
      </c>
      <c r="O26" s="46">
        <f t="shared" si="16"/>
        <v>0.97598763888888884</v>
      </c>
      <c r="P26" s="184">
        <f t="shared" si="9"/>
        <v>172889</v>
      </c>
      <c r="Q26" s="184">
        <f t="shared" si="12"/>
        <v>0</v>
      </c>
      <c r="R26" s="184">
        <f t="shared" si="13"/>
        <v>0</v>
      </c>
    </row>
    <row r="27" spans="1:18" ht="15.75" x14ac:dyDescent="0.2">
      <c r="A27" s="27">
        <v>2021104</v>
      </c>
      <c r="B27" s="63" t="s">
        <v>71</v>
      </c>
      <c r="C27" s="60">
        <f t="shared" ref="C27:J27" si="18">SUM(C28:C37)</f>
        <v>177100000</v>
      </c>
      <c r="D27" s="60">
        <f t="shared" si="18"/>
        <v>0</v>
      </c>
      <c r="E27" s="60">
        <f t="shared" si="18"/>
        <v>0</v>
      </c>
      <c r="F27" s="60">
        <f t="shared" si="18"/>
        <v>0</v>
      </c>
      <c r="G27" s="60">
        <f t="shared" si="18"/>
        <v>46000000</v>
      </c>
      <c r="H27" s="60">
        <f t="shared" si="18"/>
        <v>131100000</v>
      </c>
      <c r="I27" s="29">
        <f t="shared" si="18"/>
        <v>63067436</v>
      </c>
      <c r="J27" s="29">
        <f t="shared" si="18"/>
        <v>8941111</v>
      </c>
      <c r="K27" s="30">
        <f>L27/H27</f>
        <v>0.54926427917620135</v>
      </c>
      <c r="L27" s="31">
        <f>SUM(L28:L37)</f>
        <v>72008547</v>
      </c>
      <c r="M27" s="48">
        <f>SUM(M28:M37)</f>
        <v>72008547</v>
      </c>
      <c r="N27" s="48">
        <f>SUM(N28:N37)</f>
        <v>59091453</v>
      </c>
      <c r="O27" s="32">
        <f t="shared" si="16"/>
        <v>0.45073572082379865</v>
      </c>
      <c r="P27" s="29">
        <f>SUM(P28:P37)</f>
        <v>72008547</v>
      </c>
      <c r="Q27" s="29">
        <f>SUM(Q28:Q37)</f>
        <v>0</v>
      </c>
      <c r="R27" s="29">
        <f>SUM(R28:R43)</f>
        <v>0</v>
      </c>
    </row>
    <row r="28" spans="1:18" ht="15" x14ac:dyDescent="0.25">
      <c r="A28" s="64">
        <v>202110401</v>
      </c>
      <c r="B28" s="51" t="s">
        <v>73</v>
      </c>
      <c r="C28" s="36">
        <v>56000000</v>
      </c>
      <c r="D28" s="37"/>
      <c r="E28" s="38"/>
      <c r="F28" s="39"/>
      <c r="G28" s="47">
        <v>46000000</v>
      </c>
      <c r="H28" s="41">
        <f t="shared" ref="H28:H37" si="19">C28-D28+E28+F28-G28</f>
        <v>10000000</v>
      </c>
      <c r="I28" s="42">
        <v>102050</v>
      </c>
      <c r="J28" s="2">
        <v>0</v>
      </c>
      <c r="K28" s="43">
        <f t="shared" si="17"/>
        <v>1.0205000000000001E-2</v>
      </c>
      <c r="L28" s="44">
        <f t="shared" ref="L28:L37" si="20">J28+I28</f>
        <v>102050</v>
      </c>
      <c r="M28" s="178">
        <f t="shared" si="14"/>
        <v>102050</v>
      </c>
      <c r="N28" s="45">
        <f t="shared" ref="N28:N37" si="21">H28-L28</f>
        <v>9897950</v>
      </c>
      <c r="O28" s="46">
        <f t="shared" si="16"/>
        <v>0.98979499999999998</v>
      </c>
      <c r="P28" s="44">
        <f>L28</f>
        <v>102050</v>
      </c>
      <c r="Q28" s="184">
        <f>M28-P28</f>
        <v>0</v>
      </c>
      <c r="R28" s="184">
        <f>L28-M28</f>
        <v>0</v>
      </c>
    </row>
    <row r="29" spans="1:18" ht="15" x14ac:dyDescent="0.25">
      <c r="A29" s="34">
        <v>202110402</v>
      </c>
      <c r="B29" s="51" t="s">
        <v>68</v>
      </c>
      <c r="C29" s="36">
        <v>0</v>
      </c>
      <c r="D29" s="37"/>
      <c r="E29" s="38"/>
      <c r="F29" s="39"/>
      <c r="G29" s="47"/>
      <c r="H29" s="41">
        <f t="shared" si="19"/>
        <v>0</v>
      </c>
      <c r="I29" s="42">
        <v>0</v>
      </c>
      <c r="J29" s="42"/>
      <c r="K29" s="43">
        <v>0</v>
      </c>
      <c r="L29" s="53">
        <f t="shared" si="20"/>
        <v>0</v>
      </c>
      <c r="M29" s="178">
        <f t="shared" si="14"/>
        <v>0</v>
      </c>
      <c r="N29" s="45">
        <f t="shared" si="21"/>
        <v>0</v>
      </c>
      <c r="O29" s="46">
        <v>0</v>
      </c>
      <c r="P29" s="44">
        <f t="shared" ref="P29:P37" si="22">L29</f>
        <v>0</v>
      </c>
      <c r="Q29" s="184">
        <f t="shared" ref="Q29:Q37" si="23">M29-P29</f>
        <v>0</v>
      </c>
      <c r="R29" s="184">
        <f t="shared" si="13"/>
        <v>0</v>
      </c>
    </row>
    <row r="30" spans="1:18" ht="15" x14ac:dyDescent="0.25">
      <c r="A30" s="34">
        <v>202110403</v>
      </c>
      <c r="B30" s="51" t="s">
        <v>76</v>
      </c>
      <c r="C30" s="36">
        <v>3900000</v>
      </c>
      <c r="D30" s="37"/>
      <c r="E30" s="38"/>
      <c r="F30" s="39"/>
      <c r="G30" s="47"/>
      <c r="H30" s="41">
        <f t="shared" si="19"/>
        <v>3900000</v>
      </c>
      <c r="I30" s="42">
        <v>1687400</v>
      </c>
      <c r="J30" s="3">
        <v>229300</v>
      </c>
      <c r="K30" s="43">
        <f t="shared" si="17"/>
        <v>0.49146153846153845</v>
      </c>
      <c r="L30" s="44">
        <f t="shared" si="20"/>
        <v>1916700</v>
      </c>
      <c r="M30" s="178">
        <f t="shared" si="14"/>
        <v>1916700</v>
      </c>
      <c r="N30" s="45">
        <f t="shared" si="21"/>
        <v>1983300</v>
      </c>
      <c r="O30" s="46">
        <f t="shared" ref="O30:O36" si="24">N30/H30</f>
        <v>0.50853846153846149</v>
      </c>
      <c r="P30" s="44">
        <f t="shared" si="22"/>
        <v>1916700</v>
      </c>
      <c r="Q30" s="184">
        <f t="shared" si="23"/>
        <v>0</v>
      </c>
      <c r="R30" s="184">
        <f t="shared" si="13"/>
        <v>0</v>
      </c>
    </row>
    <row r="31" spans="1:18" ht="15" x14ac:dyDescent="0.25">
      <c r="A31" s="34">
        <v>202110404</v>
      </c>
      <c r="B31" s="51" t="s">
        <v>69</v>
      </c>
      <c r="C31" s="36">
        <v>52000000</v>
      </c>
      <c r="D31" s="37"/>
      <c r="E31" s="38"/>
      <c r="F31" s="39"/>
      <c r="G31" s="47"/>
      <c r="H31" s="41">
        <f t="shared" si="19"/>
        <v>52000000</v>
      </c>
      <c r="I31" s="42">
        <v>31906086</v>
      </c>
      <c r="J31" s="65">
        <v>4452811</v>
      </c>
      <c r="K31" s="43">
        <f t="shared" si="17"/>
        <v>0.69920955769230764</v>
      </c>
      <c r="L31" s="44">
        <f t="shared" si="20"/>
        <v>36358897</v>
      </c>
      <c r="M31" s="178">
        <f t="shared" si="14"/>
        <v>36358897</v>
      </c>
      <c r="N31" s="45">
        <f t="shared" si="21"/>
        <v>15641103</v>
      </c>
      <c r="O31" s="46">
        <f t="shared" si="24"/>
        <v>0.30079044230769231</v>
      </c>
      <c r="P31" s="44">
        <f t="shared" si="22"/>
        <v>36358897</v>
      </c>
      <c r="Q31" s="184">
        <f t="shared" si="23"/>
        <v>0</v>
      </c>
      <c r="R31" s="184">
        <f t="shared" si="13"/>
        <v>0</v>
      </c>
    </row>
    <row r="32" spans="1:18" ht="15" x14ac:dyDescent="0.25">
      <c r="A32" s="34">
        <v>202110405</v>
      </c>
      <c r="B32" s="51" t="s">
        <v>79</v>
      </c>
      <c r="C32" s="36">
        <v>27000000</v>
      </c>
      <c r="D32" s="37"/>
      <c r="E32" s="38"/>
      <c r="F32" s="39"/>
      <c r="G32" s="47"/>
      <c r="H32" s="41">
        <f t="shared" si="19"/>
        <v>27000000</v>
      </c>
      <c r="I32" s="42">
        <v>13050000</v>
      </c>
      <c r="J32" s="3">
        <v>1892500</v>
      </c>
      <c r="K32" s="43">
        <f t="shared" si="17"/>
        <v>0.55342592592592588</v>
      </c>
      <c r="L32" s="44">
        <f t="shared" si="20"/>
        <v>14942500</v>
      </c>
      <c r="M32" s="178">
        <f t="shared" si="14"/>
        <v>14942500</v>
      </c>
      <c r="N32" s="45">
        <f t="shared" si="21"/>
        <v>12057500</v>
      </c>
      <c r="O32" s="46">
        <f t="shared" si="24"/>
        <v>0.44657407407407407</v>
      </c>
      <c r="P32" s="44">
        <f t="shared" si="22"/>
        <v>14942500</v>
      </c>
      <c r="Q32" s="184">
        <f t="shared" si="23"/>
        <v>0</v>
      </c>
      <c r="R32" s="184">
        <f t="shared" si="13"/>
        <v>0</v>
      </c>
    </row>
    <row r="33" spans="1:18" ht="15" x14ac:dyDescent="0.25">
      <c r="A33" s="34">
        <v>202110406</v>
      </c>
      <c r="B33" s="51" t="s">
        <v>81</v>
      </c>
      <c r="C33" s="36">
        <v>23000000</v>
      </c>
      <c r="D33" s="37"/>
      <c r="E33" s="38"/>
      <c r="F33" s="39"/>
      <c r="G33" s="47"/>
      <c r="H33" s="41">
        <f t="shared" si="19"/>
        <v>23000000</v>
      </c>
      <c r="I33" s="42">
        <v>9787000</v>
      </c>
      <c r="J33" s="3">
        <v>1419300</v>
      </c>
      <c r="K33" s="43">
        <f t="shared" si="17"/>
        <v>0.48723043478260869</v>
      </c>
      <c r="L33" s="44">
        <f t="shared" si="20"/>
        <v>11206300</v>
      </c>
      <c r="M33" s="178">
        <f t="shared" si="14"/>
        <v>11206300</v>
      </c>
      <c r="N33" s="45">
        <f t="shared" si="21"/>
        <v>11793700</v>
      </c>
      <c r="O33" s="46">
        <f t="shared" si="24"/>
        <v>0.51276956521739125</v>
      </c>
      <c r="P33" s="44">
        <f t="shared" si="22"/>
        <v>11206300</v>
      </c>
      <c r="Q33" s="184">
        <f t="shared" si="23"/>
        <v>0</v>
      </c>
      <c r="R33" s="184">
        <f t="shared" si="13"/>
        <v>0</v>
      </c>
    </row>
    <row r="34" spans="1:18" ht="15" x14ac:dyDescent="0.25">
      <c r="A34" s="34">
        <v>202110407</v>
      </c>
      <c r="B34" s="51" t="s">
        <v>83</v>
      </c>
      <c r="C34" s="36">
        <v>4000000</v>
      </c>
      <c r="D34" s="37"/>
      <c r="E34" s="38"/>
      <c r="F34" s="39"/>
      <c r="G34" s="47"/>
      <c r="H34" s="41">
        <f t="shared" si="19"/>
        <v>4000000</v>
      </c>
      <c r="I34" s="42">
        <v>1635000</v>
      </c>
      <c r="J34" s="3">
        <v>236900</v>
      </c>
      <c r="K34" s="43">
        <f t="shared" si="17"/>
        <v>0.46797499999999997</v>
      </c>
      <c r="L34" s="44">
        <f t="shared" si="20"/>
        <v>1871900</v>
      </c>
      <c r="M34" s="178">
        <f t="shared" si="14"/>
        <v>1871900</v>
      </c>
      <c r="N34" s="45">
        <f t="shared" si="21"/>
        <v>2128100</v>
      </c>
      <c r="O34" s="46">
        <f t="shared" si="24"/>
        <v>0.53202499999999997</v>
      </c>
      <c r="P34" s="44">
        <f t="shared" si="22"/>
        <v>1871900</v>
      </c>
      <c r="Q34" s="184">
        <f t="shared" si="23"/>
        <v>0</v>
      </c>
      <c r="R34" s="184">
        <f t="shared" si="13"/>
        <v>0</v>
      </c>
    </row>
    <row r="35" spans="1:18" ht="15" x14ac:dyDescent="0.25">
      <c r="A35" s="34">
        <v>202110408</v>
      </c>
      <c r="B35" s="51" t="s">
        <v>85</v>
      </c>
      <c r="C35" s="36">
        <v>4000000</v>
      </c>
      <c r="D35" s="37"/>
      <c r="E35" s="38"/>
      <c r="F35" s="39"/>
      <c r="G35" s="47"/>
      <c r="H35" s="41">
        <f t="shared" si="19"/>
        <v>4000000</v>
      </c>
      <c r="I35" s="42">
        <v>1635000</v>
      </c>
      <c r="J35" s="3">
        <v>236900</v>
      </c>
      <c r="K35" s="43">
        <f t="shared" si="17"/>
        <v>0.46797499999999997</v>
      </c>
      <c r="L35" s="44">
        <f t="shared" si="20"/>
        <v>1871900</v>
      </c>
      <c r="M35" s="178">
        <f t="shared" si="14"/>
        <v>1871900</v>
      </c>
      <c r="N35" s="45">
        <f t="shared" si="21"/>
        <v>2128100</v>
      </c>
      <c r="O35" s="46">
        <f t="shared" si="24"/>
        <v>0.53202499999999997</v>
      </c>
      <c r="P35" s="44">
        <f t="shared" si="22"/>
        <v>1871900</v>
      </c>
      <c r="Q35" s="184">
        <f t="shared" si="23"/>
        <v>0</v>
      </c>
      <c r="R35" s="184">
        <f t="shared" si="13"/>
        <v>0</v>
      </c>
    </row>
    <row r="36" spans="1:18" ht="15" x14ac:dyDescent="0.25">
      <c r="A36" s="34">
        <v>202110409</v>
      </c>
      <c r="B36" s="51" t="s">
        <v>87</v>
      </c>
      <c r="C36" s="36">
        <v>7200000</v>
      </c>
      <c r="D36" s="37"/>
      <c r="E36" s="38"/>
      <c r="F36" s="39"/>
      <c r="G36" s="47"/>
      <c r="H36" s="41">
        <f t="shared" si="19"/>
        <v>7200000</v>
      </c>
      <c r="I36" s="42">
        <v>3264900</v>
      </c>
      <c r="J36" s="3">
        <v>473400</v>
      </c>
      <c r="K36" s="43">
        <f t="shared" si="17"/>
        <v>0.51920833333333338</v>
      </c>
      <c r="L36" s="44">
        <f t="shared" si="20"/>
        <v>3738300</v>
      </c>
      <c r="M36" s="178">
        <f t="shared" si="14"/>
        <v>3738300</v>
      </c>
      <c r="N36" s="45">
        <f t="shared" si="21"/>
        <v>3461700</v>
      </c>
      <c r="O36" s="46">
        <f t="shared" si="24"/>
        <v>0.48079166666666667</v>
      </c>
      <c r="P36" s="44">
        <f t="shared" si="22"/>
        <v>3738300</v>
      </c>
      <c r="Q36" s="184">
        <f t="shared" si="23"/>
        <v>0</v>
      </c>
      <c r="R36" s="184">
        <f t="shared" si="13"/>
        <v>0</v>
      </c>
    </row>
    <row r="37" spans="1:18" ht="15" x14ac:dyDescent="0.25">
      <c r="A37" s="34">
        <v>202110410</v>
      </c>
      <c r="B37" s="51" t="s">
        <v>89</v>
      </c>
      <c r="C37" s="36">
        <v>0</v>
      </c>
      <c r="D37" s="42"/>
      <c r="E37" s="38"/>
      <c r="F37" s="39"/>
      <c r="G37" s="47"/>
      <c r="H37" s="41">
        <f t="shared" si="19"/>
        <v>0</v>
      </c>
      <c r="I37" s="42">
        <v>0</v>
      </c>
      <c r="J37" s="42"/>
      <c r="K37" s="43">
        <v>0</v>
      </c>
      <c r="L37" s="53">
        <f t="shared" si="20"/>
        <v>0</v>
      </c>
      <c r="M37" s="178">
        <f t="shared" si="14"/>
        <v>0</v>
      </c>
      <c r="N37" s="45">
        <f t="shared" si="21"/>
        <v>0</v>
      </c>
      <c r="O37" s="46">
        <v>0</v>
      </c>
      <c r="P37" s="44">
        <f t="shared" si="22"/>
        <v>0</v>
      </c>
      <c r="Q37" s="184">
        <f t="shared" si="23"/>
        <v>0</v>
      </c>
      <c r="R37" s="184">
        <f t="shared" si="13"/>
        <v>0</v>
      </c>
    </row>
    <row r="38" spans="1:18" s="49" customFormat="1" ht="27.75" customHeight="1" x14ac:dyDescent="0.2">
      <c r="A38" s="27">
        <v>2021201</v>
      </c>
      <c r="B38" s="52" t="s">
        <v>26</v>
      </c>
      <c r="C38" s="29">
        <f t="shared" ref="C38:J38" si="25">SUM(C39:C42)</f>
        <v>21300000</v>
      </c>
      <c r="D38" s="29">
        <f t="shared" si="25"/>
        <v>0</v>
      </c>
      <c r="E38" s="29">
        <f t="shared" si="25"/>
        <v>0</v>
      </c>
      <c r="F38" s="29">
        <f t="shared" si="25"/>
        <v>16000000</v>
      </c>
      <c r="G38" s="29">
        <f t="shared" si="25"/>
        <v>0</v>
      </c>
      <c r="H38" s="29">
        <f t="shared" si="25"/>
        <v>37300000</v>
      </c>
      <c r="I38" s="29">
        <f t="shared" si="25"/>
        <v>25310300</v>
      </c>
      <c r="J38" s="29">
        <f t="shared" si="25"/>
        <v>0</v>
      </c>
      <c r="K38" s="30">
        <f>L38/H38</f>
        <v>0.6785603217158177</v>
      </c>
      <c r="L38" s="48">
        <f>SUM(L39:L42)</f>
        <v>25310300</v>
      </c>
      <c r="M38" s="48">
        <f>SUM(M39:M42)</f>
        <v>25310300</v>
      </c>
      <c r="N38" s="29">
        <f>SUM(N39:N42)</f>
        <v>11989700</v>
      </c>
      <c r="O38" s="32">
        <f>N38/H38</f>
        <v>0.3214396782841823</v>
      </c>
      <c r="P38" s="29">
        <f>SUM(P39:P42)</f>
        <v>14864100</v>
      </c>
      <c r="Q38" s="29">
        <f>SUM(Q39:Q42)</f>
        <v>10446200</v>
      </c>
      <c r="R38" s="29">
        <f t="shared" si="13"/>
        <v>0</v>
      </c>
    </row>
    <row r="39" spans="1:18" ht="15" x14ac:dyDescent="0.25">
      <c r="A39" s="34">
        <v>202120101</v>
      </c>
      <c r="B39" s="51" t="s">
        <v>28</v>
      </c>
      <c r="C39" s="36">
        <v>6000000</v>
      </c>
      <c r="D39" s="42"/>
      <c r="E39" s="38"/>
      <c r="F39" s="39"/>
      <c r="G39" s="47"/>
      <c r="H39" s="41">
        <f>C39-D39+E39+F39-G39</f>
        <v>6000000</v>
      </c>
      <c r="I39" s="42">
        <v>3600000</v>
      </c>
      <c r="J39" s="2">
        <v>0</v>
      </c>
      <c r="K39" s="43">
        <v>0</v>
      </c>
      <c r="L39" s="44">
        <f t="shared" si="10"/>
        <v>3600000</v>
      </c>
      <c r="M39" s="178">
        <f t="shared" si="14"/>
        <v>3600000</v>
      </c>
      <c r="N39" s="45">
        <f t="shared" si="3"/>
        <v>2400000</v>
      </c>
      <c r="O39" s="46">
        <v>0</v>
      </c>
      <c r="P39" s="44">
        <f>L39</f>
        <v>3600000</v>
      </c>
      <c r="Q39" s="184">
        <f>M39-P39</f>
        <v>0</v>
      </c>
      <c r="R39" s="184">
        <f t="shared" si="13"/>
        <v>0</v>
      </c>
    </row>
    <row r="40" spans="1:18" ht="15" x14ac:dyDescent="0.25">
      <c r="A40" s="34">
        <v>202120102</v>
      </c>
      <c r="B40" s="54" t="s">
        <v>30</v>
      </c>
      <c r="C40" s="36">
        <v>14000000</v>
      </c>
      <c r="D40" s="42"/>
      <c r="E40" s="38"/>
      <c r="F40" s="39">
        <v>16000000</v>
      </c>
      <c r="G40" s="47"/>
      <c r="H40" s="41">
        <f>C40-D40+E40+F40-G40</f>
        <v>30000000</v>
      </c>
      <c r="I40" s="42">
        <v>21710300</v>
      </c>
      <c r="J40" s="42">
        <v>0</v>
      </c>
      <c r="K40" s="43">
        <f>L40/H40</f>
        <v>0.72367666666666663</v>
      </c>
      <c r="L40" s="44">
        <f t="shared" si="10"/>
        <v>21710300</v>
      </c>
      <c r="M40" s="178">
        <f t="shared" si="14"/>
        <v>21710300</v>
      </c>
      <c r="N40" s="45">
        <f t="shared" si="3"/>
        <v>8289700</v>
      </c>
      <c r="O40" s="55">
        <f>N40/H40</f>
        <v>0.27632333333333331</v>
      </c>
      <c r="P40" s="44">
        <f>L40-10446200</f>
        <v>11264100</v>
      </c>
      <c r="Q40" s="184">
        <f t="shared" ref="Q40:Q61" si="26">M40-P40</f>
        <v>10446200</v>
      </c>
      <c r="R40" s="184">
        <f t="shared" si="13"/>
        <v>0</v>
      </c>
    </row>
    <row r="41" spans="1:18" ht="15" x14ac:dyDescent="0.25">
      <c r="A41" s="34">
        <v>202120104</v>
      </c>
      <c r="B41" s="51" t="s">
        <v>32</v>
      </c>
      <c r="C41" s="36">
        <v>1300000</v>
      </c>
      <c r="D41" s="42"/>
      <c r="E41" s="38"/>
      <c r="F41" s="39"/>
      <c r="G41" s="56"/>
      <c r="H41" s="41">
        <f>C41-D41+E41+F41-G41</f>
        <v>1300000</v>
      </c>
      <c r="I41" s="42">
        <v>0</v>
      </c>
      <c r="J41" s="42">
        <v>0</v>
      </c>
      <c r="K41" s="43">
        <f>L41/H41</f>
        <v>0</v>
      </c>
      <c r="L41" s="44">
        <f t="shared" si="10"/>
        <v>0</v>
      </c>
      <c r="M41" s="178">
        <f t="shared" si="14"/>
        <v>0</v>
      </c>
      <c r="N41" s="45">
        <f t="shared" si="3"/>
        <v>1300000</v>
      </c>
      <c r="O41" s="55">
        <f>N41/H41</f>
        <v>1</v>
      </c>
      <c r="P41" s="44">
        <v>0</v>
      </c>
      <c r="Q41" s="184">
        <f t="shared" si="26"/>
        <v>0</v>
      </c>
      <c r="R41" s="184">
        <f t="shared" si="13"/>
        <v>0</v>
      </c>
    </row>
    <row r="42" spans="1:18" ht="15" x14ac:dyDescent="0.25">
      <c r="A42" s="34">
        <v>202120105</v>
      </c>
      <c r="B42" s="51" t="s">
        <v>34</v>
      </c>
      <c r="C42" s="36">
        <v>0</v>
      </c>
      <c r="D42" s="42"/>
      <c r="E42" s="38"/>
      <c r="F42" s="39"/>
      <c r="G42" s="47"/>
      <c r="H42" s="41">
        <f>C42-D42+E42+F42-G42</f>
        <v>0</v>
      </c>
      <c r="I42" s="42">
        <v>0</v>
      </c>
      <c r="J42" s="42">
        <v>0</v>
      </c>
      <c r="K42" s="43">
        <v>0</v>
      </c>
      <c r="L42" s="53">
        <f t="shared" si="10"/>
        <v>0</v>
      </c>
      <c r="M42" s="178">
        <f t="shared" si="14"/>
        <v>0</v>
      </c>
      <c r="N42" s="45">
        <f t="shared" si="3"/>
        <v>0</v>
      </c>
      <c r="O42" s="55">
        <v>0</v>
      </c>
      <c r="P42" s="44">
        <f>L42</f>
        <v>0</v>
      </c>
      <c r="Q42" s="184">
        <f t="shared" si="26"/>
        <v>0</v>
      </c>
      <c r="R42" s="184">
        <f t="shared" si="13"/>
        <v>0</v>
      </c>
    </row>
    <row r="43" spans="1:18" s="49" customFormat="1" ht="27.75" customHeight="1" x14ac:dyDescent="0.2">
      <c r="A43" s="27">
        <v>2021202</v>
      </c>
      <c r="B43" s="52" t="s">
        <v>36</v>
      </c>
      <c r="C43" s="29">
        <f t="shared" ref="C43:J43" si="27">SUM(C44:C59)</f>
        <v>127719000</v>
      </c>
      <c r="D43" s="29">
        <f t="shared" si="27"/>
        <v>0</v>
      </c>
      <c r="E43" s="29">
        <f t="shared" si="27"/>
        <v>0</v>
      </c>
      <c r="F43" s="29">
        <f t="shared" si="27"/>
        <v>13500000</v>
      </c>
      <c r="G43" s="29">
        <f t="shared" si="27"/>
        <v>0</v>
      </c>
      <c r="H43" s="29">
        <f t="shared" si="27"/>
        <v>141219000</v>
      </c>
      <c r="I43" s="29">
        <f t="shared" si="27"/>
        <v>45530039</v>
      </c>
      <c r="J43" s="29">
        <f t="shared" si="27"/>
        <v>6552633</v>
      </c>
      <c r="K43" s="30">
        <f t="shared" ref="K43:K50" si="28">L43/H43</f>
        <v>0.36880782330989453</v>
      </c>
      <c r="L43" s="31">
        <f>SUM(L44:L59)</f>
        <v>52082672</v>
      </c>
      <c r="M43" s="31">
        <f>SUM(M44:M59)</f>
        <v>52082672</v>
      </c>
      <c r="N43" s="48">
        <f>SUM(N44:N59)</f>
        <v>89136328</v>
      </c>
      <c r="O43" s="32">
        <f t="shared" ref="O43:O48" si="29">N43/H43</f>
        <v>0.63119217669010541</v>
      </c>
      <c r="P43" s="48">
        <f>SUM(P44:P59)</f>
        <v>52082672</v>
      </c>
      <c r="Q43" s="48">
        <f>SUM(Q44:Q59)</f>
        <v>0</v>
      </c>
      <c r="R43" s="48">
        <f t="shared" si="13"/>
        <v>0</v>
      </c>
    </row>
    <row r="44" spans="1:18" ht="15.75" x14ac:dyDescent="0.25">
      <c r="A44" s="34">
        <v>202120201</v>
      </c>
      <c r="B44" s="51" t="s">
        <v>38</v>
      </c>
      <c r="C44" s="36">
        <v>9000000</v>
      </c>
      <c r="D44" s="42"/>
      <c r="E44" s="38"/>
      <c r="F44" s="39">
        <v>10000000</v>
      </c>
      <c r="G44" s="47"/>
      <c r="H44" s="41">
        <f t="shared" ref="H44:H58" si="30">C44-D44+E44+F44-G44</f>
        <v>19000000</v>
      </c>
      <c r="I44" s="42">
        <v>8695500</v>
      </c>
      <c r="J44" s="42">
        <v>0</v>
      </c>
      <c r="K44" s="43">
        <f t="shared" si="28"/>
        <v>0.4576578947368421</v>
      </c>
      <c r="L44" s="44">
        <f t="shared" si="10"/>
        <v>8695500</v>
      </c>
      <c r="M44" s="201">
        <f t="shared" si="14"/>
        <v>8695500</v>
      </c>
      <c r="N44" s="197">
        <f t="shared" si="3"/>
        <v>10304500</v>
      </c>
      <c r="O44" s="198">
        <f t="shared" si="29"/>
        <v>0.54234210526315785</v>
      </c>
      <c r="P44" s="44">
        <f>L44</f>
        <v>8695500</v>
      </c>
      <c r="Q44" s="184">
        <f t="shared" si="26"/>
        <v>0</v>
      </c>
      <c r="R44" s="199">
        <f>SUM(R45:R48)</f>
        <v>0</v>
      </c>
    </row>
    <row r="45" spans="1:18" ht="15" x14ac:dyDescent="0.25">
      <c r="A45" s="34">
        <v>202120202</v>
      </c>
      <c r="B45" s="51" t="s">
        <v>39</v>
      </c>
      <c r="C45" s="36">
        <v>52500000</v>
      </c>
      <c r="D45" s="42"/>
      <c r="E45" s="38"/>
      <c r="F45" s="39"/>
      <c r="G45" s="47"/>
      <c r="H45" s="41">
        <f t="shared" si="30"/>
        <v>52500000</v>
      </c>
      <c r="I45" s="42">
        <v>21541620</v>
      </c>
      <c r="J45" s="42">
        <v>3998305</v>
      </c>
      <c r="K45" s="43">
        <f t="shared" si="28"/>
        <v>0.48647476190476191</v>
      </c>
      <c r="L45" s="44">
        <f t="shared" si="10"/>
        <v>25539925</v>
      </c>
      <c r="M45" s="178">
        <f t="shared" si="14"/>
        <v>25539925</v>
      </c>
      <c r="N45" s="45">
        <f t="shared" si="3"/>
        <v>26960075</v>
      </c>
      <c r="O45" s="55">
        <f t="shared" si="29"/>
        <v>0.51352523809523809</v>
      </c>
      <c r="P45" s="44">
        <f t="shared" ref="P45:P61" si="31">L45</f>
        <v>25539925</v>
      </c>
      <c r="Q45" s="184">
        <f t="shared" si="26"/>
        <v>0</v>
      </c>
      <c r="R45" s="184">
        <f t="shared" si="13"/>
        <v>0</v>
      </c>
    </row>
    <row r="46" spans="1:18" ht="15" x14ac:dyDescent="0.25">
      <c r="A46" s="34">
        <v>202120203</v>
      </c>
      <c r="B46" s="51" t="s">
        <v>41</v>
      </c>
      <c r="C46" s="36">
        <v>2000000</v>
      </c>
      <c r="D46" s="42"/>
      <c r="E46" s="38"/>
      <c r="F46" s="39"/>
      <c r="G46" s="47"/>
      <c r="H46" s="41">
        <f t="shared" si="30"/>
        <v>2000000</v>
      </c>
      <c r="I46" s="42">
        <v>915600</v>
      </c>
      <c r="J46" s="3">
        <v>0</v>
      </c>
      <c r="K46" s="43">
        <f t="shared" si="28"/>
        <v>0.45779999999999998</v>
      </c>
      <c r="L46" s="44">
        <f t="shared" si="10"/>
        <v>915600</v>
      </c>
      <c r="M46" s="178">
        <f t="shared" si="14"/>
        <v>915600</v>
      </c>
      <c r="N46" s="45">
        <f t="shared" si="3"/>
        <v>1084400</v>
      </c>
      <c r="O46" s="55">
        <f t="shared" si="29"/>
        <v>0.54220000000000002</v>
      </c>
      <c r="P46" s="44">
        <f t="shared" si="31"/>
        <v>915600</v>
      </c>
      <c r="Q46" s="184">
        <f t="shared" si="26"/>
        <v>0</v>
      </c>
      <c r="R46" s="184">
        <f t="shared" si="13"/>
        <v>0</v>
      </c>
    </row>
    <row r="47" spans="1:18" ht="15" x14ac:dyDescent="0.25">
      <c r="A47" s="34">
        <v>202120204</v>
      </c>
      <c r="B47" s="51" t="s">
        <v>43</v>
      </c>
      <c r="C47" s="36">
        <v>11619000</v>
      </c>
      <c r="D47" s="42"/>
      <c r="E47" s="38"/>
      <c r="F47" s="39"/>
      <c r="G47" s="47"/>
      <c r="H47" s="41">
        <f t="shared" si="30"/>
        <v>11619000</v>
      </c>
      <c r="I47" s="42">
        <v>5839500</v>
      </c>
      <c r="J47" s="3">
        <v>695600</v>
      </c>
      <c r="K47" s="43">
        <f t="shared" si="28"/>
        <v>0.56244943626818145</v>
      </c>
      <c r="L47" s="44">
        <f t="shared" si="10"/>
        <v>6535100</v>
      </c>
      <c r="M47" s="178">
        <f t="shared" si="14"/>
        <v>6535100</v>
      </c>
      <c r="N47" s="45">
        <f t="shared" si="3"/>
        <v>5083900</v>
      </c>
      <c r="O47" s="46">
        <f t="shared" si="29"/>
        <v>0.43755056373181855</v>
      </c>
      <c r="P47" s="44">
        <f t="shared" si="31"/>
        <v>6535100</v>
      </c>
      <c r="Q47" s="184">
        <f t="shared" si="26"/>
        <v>0</v>
      </c>
      <c r="R47" s="184">
        <f t="shared" si="13"/>
        <v>0</v>
      </c>
    </row>
    <row r="48" spans="1:18" ht="15" x14ac:dyDescent="0.25">
      <c r="A48" s="34">
        <v>202120205</v>
      </c>
      <c r="B48" s="51" t="s">
        <v>45</v>
      </c>
      <c r="C48" s="36">
        <v>8000000</v>
      </c>
      <c r="D48" s="42"/>
      <c r="E48" s="38"/>
      <c r="F48" s="39"/>
      <c r="G48" s="47"/>
      <c r="H48" s="41">
        <f t="shared" si="30"/>
        <v>8000000</v>
      </c>
      <c r="I48" s="42">
        <v>2569856</v>
      </c>
      <c r="J48" s="3">
        <v>342238</v>
      </c>
      <c r="K48" s="43">
        <f t="shared" si="28"/>
        <v>0.36401175000000002</v>
      </c>
      <c r="L48" s="44">
        <f t="shared" si="10"/>
        <v>2912094</v>
      </c>
      <c r="M48" s="178">
        <f t="shared" si="14"/>
        <v>2912094</v>
      </c>
      <c r="N48" s="45">
        <f t="shared" si="3"/>
        <v>5087906</v>
      </c>
      <c r="O48" s="46">
        <f t="shared" si="29"/>
        <v>0.63598825000000003</v>
      </c>
      <c r="P48" s="44">
        <f t="shared" si="31"/>
        <v>2912094</v>
      </c>
      <c r="Q48" s="184">
        <f t="shared" si="26"/>
        <v>0</v>
      </c>
      <c r="R48" s="184">
        <f t="shared" si="13"/>
        <v>0</v>
      </c>
    </row>
    <row r="49" spans="1:18" ht="15.75" x14ac:dyDescent="0.25">
      <c r="A49" s="34">
        <v>202120206</v>
      </c>
      <c r="B49" s="51" t="s">
        <v>47</v>
      </c>
      <c r="C49" s="36">
        <v>2500000</v>
      </c>
      <c r="D49" s="42"/>
      <c r="E49" s="38"/>
      <c r="F49" s="39"/>
      <c r="G49" s="47"/>
      <c r="H49" s="41">
        <f t="shared" si="30"/>
        <v>2500000</v>
      </c>
      <c r="I49" s="42">
        <v>656430</v>
      </c>
      <c r="J49" s="2">
        <v>207490</v>
      </c>
      <c r="K49" s="43">
        <f t="shared" si="28"/>
        <v>0.34556799999999999</v>
      </c>
      <c r="L49" s="44">
        <f t="shared" si="10"/>
        <v>863920</v>
      </c>
      <c r="M49" s="201">
        <f t="shared" si="14"/>
        <v>863920</v>
      </c>
      <c r="N49" s="45">
        <f t="shared" si="3"/>
        <v>1636080</v>
      </c>
      <c r="O49" s="46">
        <v>0</v>
      </c>
      <c r="P49" s="44">
        <f t="shared" si="31"/>
        <v>863920</v>
      </c>
      <c r="Q49" s="184">
        <f t="shared" si="26"/>
        <v>0</v>
      </c>
      <c r="R49" s="196">
        <f>SUM(R50:R59)</f>
        <v>0</v>
      </c>
    </row>
    <row r="50" spans="1:18" ht="15" x14ac:dyDescent="0.25">
      <c r="A50" s="34">
        <v>202120207</v>
      </c>
      <c r="B50" s="54" t="s">
        <v>49</v>
      </c>
      <c r="C50" s="36">
        <v>1500000</v>
      </c>
      <c r="D50" s="42"/>
      <c r="E50" s="38"/>
      <c r="F50" s="39"/>
      <c r="G50" s="47"/>
      <c r="H50" s="41">
        <f t="shared" si="30"/>
        <v>1500000</v>
      </c>
      <c r="I50" s="42">
        <v>200000</v>
      </c>
      <c r="J50" s="42">
        <v>0</v>
      </c>
      <c r="K50" s="43">
        <f t="shared" si="28"/>
        <v>0.13333333333333333</v>
      </c>
      <c r="L50" s="44">
        <f t="shared" si="10"/>
        <v>200000</v>
      </c>
      <c r="M50" s="178">
        <f t="shared" si="14"/>
        <v>200000</v>
      </c>
      <c r="N50" s="45">
        <f t="shared" si="3"/>
        <v>1300000</v>
      </c>
      <c r="O50" s="46">
        <f>N50/H50</f>
        <v>0.8666666666666667</v>
      </c>
      <c r="P50" s="44">
        <f t="shared" si="31"/>
        <v>200000</v>
      </c>
      <c r="Q50" s="184">
        <f t="shared" si="26"/>
        <v>0</v>
      </c>
      <c r="R50" s="184">
        <f t="shared" si="13"/>
        <v>0</v>
      </c>
    </row>
    <row r="51" spans="1:18" ht="15" x14ac:dyDescent="0.25">
      <c r="A51" s="34">
        <v>202120208</v>
      </c>
      <c r="B51" s="51" t="s">
        <v>51</v>
      </c>
      <c r="C51" s="36">
        <v>0</v>
      </c>
      <c r="D51" s="42"/>
      <c r="E51" s="38"/>
      <c r="F51" s="57"/>
      <c r="G51" s="47"/>
      <c r="H51" s="41">
        <f t="shared" si="30"/>
        <v>0</v>
      </c>
      <c r="I51" s="42">
        <v>0</v>
      </c>
      <c r="J51" s="42">
        <v>0</v>
      </c>
      <c r="K51" s="43">
        <v>0</v>
      </c>
      <c r="L51" s="44">
        <f t="shared" si="10"/>
        <v>0</v>
      </c>
      <c r="M51" s="178">
        <f t="shared" si="14"/>
        <v>0</v>
      </c>
      <c r="N51" s="45">
        <f t="shared" si="3"/>
        <v>0</v>
      </c>
      <c r="O51" s="46">
        <v>0</v>
      </c>
      <c r="P51" s="44">
        <f t="shared" si="31"/>
        <v>0</v>
      </c>
      <c r="Q51" s="184">
        <f t="shared" si="26"/>
        <v>0</v>
      </c>
      <c r="R51" s="184">
        <f t="shared" si="13"/>
        <v>0</v>
      </c>
    </row>
    <row r="52" spans="1:18" ht="15" x14ac:dyDescent="0.25">
      <c r="A52" s="34">
        <v>202120209</v>
      </c>
      <c r="B52" s="51" t="s">
        <v>53</v>
      </c>
      <c r="C52" s="36">
        <v>9400000</v>
      </c>
      <c r="D52" s="42"/>
      <c r="E52" s="38"/>
      <c r="F52" s="39"/>
      <c r="G52" s="47"/>
      <c r="H52" s="41">
        <f t="shared" si="30"/>
        <v>9400000</v>
      </c>
      <c r="I52" s="42">
        <v>2481533</v>
      </c>
      <c r="J52" s="4">
        <v>0</v>
      </c>
      <c r="K52" s="43">
        <f>L52/H52</f>
        <v>0.26399287234042551</v>
      </c>
      <c r="L52" s="44">
        <f t="shared" si="10"/>
        <v>2481533</v>
      </c>
      <c r="M52" s="178">
        <f t="shared" si="14"/>
        <v>2481533</v>
      </c>
      <c r="N52" s="45">
        <f t="shared" si="3"/>
        <v>6918467</v>
      </c>
      <c r="O52" s="46">
        <f>N52/H52</f>
        <v>0.73600712765957443</v>
      </c>
      <c r="P52" s="44">
        <f>L52</f>
        <v>2481533</v>
      </c>
      <c r="Q52" s="184">
        <f t="shared" si="26"/>
        <v>0</v>
      </c>
      <c r="R52" s="184">
        <f t="shared" si="13"/>
        <v>0</v>
      </c>
    </row>
    <row r="53" spans="1:18" ht="15" x14ac:dyDescent="0.25">
      <c r="A53" s="34">
        <v>202120210</v>
      </c>
      <c r="B53" s="54" t="s">
        <v>55</v>
      </c>
      <c r="C53" s="36">
        <v>10000000</v>
      </c>
      <c r="D53" s="42"/>
      <c r="E53" s="38"/>
      <c r="F53" s="39"/>
      <c r="G53" s="47"/>
      <c r="H53" s="41">
        <f t="shared" si="30"/>
        <v>10000000</v>
      </c>
      <c r="I53" s="42">
        <v>1500000</v>
      </c>
      <c r="J53" s="4">
        <v>0</v>
      </c>
      <c r="K53" s="43">
        <f>L53/H53</f>
        <v>0.15</v>
      </c>
      <c r="L53" s="44">
        <f t="shared" si="10"/>
        <v>1500000</v>
      </c>
      <c r="M53" s="178">
        <f t="shared" si="14"/>
        <v>1500000</v>
      </c>
      <c r="N53" s="45">
        <f t="shared" si="3"/>
        <v>8500000</v>
      </c>
      <c r="O53" s="46">
        <f>N53/H53</f>
        <v>0.85</v>
      </c>
      <c r="P53" s="44">
        <f t="shared" si="31"/>
        <v>1500000</v>
      </c>
      <c r="Q53" s="184">
        <f t="shared" si="26"/>
        <v>0</v>
      </c>
      <c r="R53" s="184">
        <f t="shared" si="13"/>
        <v>0</v>
      </c>
    </row>
    <row r="54" spans="1:18" ht="15" x14ac:dyDescent="0.25">
      <c r="A54" s="34">
        <v>202120211</v>
      </c>
      <c r="B54" s="51" t="s">
        <v>57</v>
      </c>
      <c r="C54" s="36">
        <v>4000000</v>
      </c>
      <c r="D54" s="42"/>
      <c r="E54" s="38"/>
      <c r="F54" s="39"/>
      <c r="G54" s="47"/>
      <c r="H54" s="41">
        <f t="shared" si="30"/>
        <v>4000000</v>
      </c>
      <c r="I54" s="42">
        <v>1130000</v>
      </c>
      <c r="J54" s="4">
        <v>1309000</v>
      </c>
      <c r="K54" s="43">
        <v>0</v>
      </c>
      <c r="L54" s="44">
        <f t="shared" si="10"/>
        <v>2439000</v>
      </c>
      <c r="M54" s="178">
        <f t="shared" si="14"/>
        <v>2439000</v>
      </c>
      <c r="N54" s="45">
        <f t="shared" si="3"/>
        <v>1561000</v>
      </c>
      <c r="O54" s="46">
        <v>0</v>
      </c>
      <c r="P54" s="44">
        <f t="shared" si="31"/>
        <v>2439000</v>
      </c>
      <c r="Q54" s="184">
        <f t="shared" si="26"/>
        <v>0</v>
      </c>
      <c r="R54" s="184">
        <f t="shared" si="13"/>
        <v>0</v>
      </c>
    </row>
    <row r="55" spans="1:18" ht="15" x14ac:dyDescent="0.25">
      <c r="A55" s="34">
        <v>202120212</v>
      </c>
      <c r="B55" s="51" t="s">
        <v>59</v>
      </c>
      <c r="C55" s="36">
        <v>15000000</v>
      </c>
      <c r="D55" s="42"/>
      <c r="E55" s="38"/>
      <c r="F55" s="39"/>
      <c r="G55" s="47"/>
      <c r="H55" s="41">
        <f t="shared" si="30"/>
        <v>15000000</v>
      </c>
      <c r="I55" s="42">
        <v>0</v>
      </c>
      <c r="J55" s="42">
        <v>0</v>
      </c>
      <c r="K55" s="43">
        <v>0</v>
      </c>
      <c r="L55" s="44">
        <f t="shared" si="10"/>
        <v>0</v>
      </c>
      <c r="M55" s="178">
        <f t="shared" si="14"/>
        <v>0</v>
      </c>
      <c r="N55" s="45">
        <f t="shared" si="3"/>
        <v>15000000</v>
      </c>
      <c r="O55" s="46">
        <v>0</v>
      </c>
      <c r="P55" s="44">
        <f t="shared" si="31"/>
        <v>0</v>
      </c>
      <c r="Q55" s="184">
        <f t="shared" si="26"/>
        <v>0</v>
      </c>
      <c r="R55" s="184">
        <f t="shared" si="13"/>
        <v>0</v>
      </c>
    </row>
    <row r="56" spans="1:18" ht="15" x14ac:dyDescent="0.25">
      <c r="A56" s="34">
        <v>202120213</v>
      </c>
      <c r="B56" s="51" t="s">
        <v>60</v>
      </c>
      <c r="C56" s="36">
        <v>0</v>
      </c>
      <c r="D56" s="42"/>
      <c r="E56" s="38"/>
      <c r="F56" s="39"/>
      <c r="G56" s="47"/>
      <c r="H56" s="41">
        <f t="shared" si="30"/>
        <v>0</v>
      </c>
      <c r="I56" s="42">
        <v>0</v>
      </c>
      <c r="J56" s="42">
        <v>0</v>
      </c>
      <c r="K56" s="43">
        <v>0</v>
      </c>
      <c r="L56" s="44">
        <f t="shared" si="10"/>
        <v>0</v>
      </c>
      <c r="M56" s="178">
        <f t="shared" si="14"/>
        <v>0</v>
      </c>
      <c r="N56" s="45">
        <f t="shared" si="3"/>
        <v>0</v>
      </c>
      <c r="O56" s="46">
        <v>0</v>
      </c>
      <c r="P56" s="44">
        <f t="shared" si="31"/>
        <v>0</v>
      </c>
      <c r="Q56" s="184">
        <f t="shared" si="26"/>
        <v>0</v>
      </c>
      <c r="R56" s="184">
        <f t="shared" si="13"/>
        <v>0</v>
      </c>
    </row>
    <row r="57" spans="1:18" ht="15" x14ac:dyDescent="0.25">
      <c r="A57" s="34">
        <v>202120214</v>
      </c>
      <c r="B57" s="51" t="s">
        <v>62</v>
      </c>
      <c r="C57" s="36">
        <v>0</v>
      </c>
      <c r="D57" s="42"/>
      <c r="E57" s="38"/>
      <c r="F57" s="39">
        <v>3500000</v>
      </c>
      <c r="G57" s="47"/>
      <c r="H57" s="41">
        <f t="shared" si="30"/>
        <v>3500000</v>
      </c>
      <c r="I57" s="42">
        <v>0</v>
      </c>
      <c r="J57" s="42">
        <v>0</v>
      </c>
      <c r="K57" s="43">
        <v>0</v>
      </c>
      <c r="L57" s="44">
        <f t="shared" si="10"/>
        <v>0</v>
      </c>
      <c r="M57" s="178">
        <f t="shared" si="14"/>
        <v>0</v>
      </c>
      <c r="N57" s="45">
        <f t="shared" si="3"/>
        <v>3500000</v>
      </c>
      <c r="O57" s="46">
        <v>0</v>
      </c>
      <c r="P57" s="44">
        <f t="shared" si="31"/>
        <v>0</v>
      </c>
      <c r="Q57" s="184">
        <f t="shared" si="26"/>
        <v>0</v>
      </c>
      <c r="R57" s="184">
        <f t="shared" si="13"/>
        <v>0</v>
      </c>
    </row>
    <row r="58" spans="1:18" ht="15" x14ac:dyDescent="0.25">
      <c r="A58" s="58">
        <v>202120215</v>
      </c>
      <c r="B58" s="51" t="s">
        <v>92</v>
      </c>
      <c r="C58" s="36">
        <v>1200000</v>
      </c>
      <c r="D58" s="42"/>
      <c r="E58" s="38"/>
      <c r="F58" s="39"/>
      <c r="G58" s="47"/>
      <c r="H58" s="41">
        <f t="shared" si="30"/>
        <v>1200000</v>
      </c>
      <c r="I58" s="42">
        <v>0</v>
      </c>
      <c r="J58" s="42">
        <v>0</v>
      </c>
      <c r="K58" s="43">
        <f>L58/H58</f>
        <v>0</v>
      </c>
      <c r="L58" s="44">
        <f t="shared" si="10"/>
        <v>0</v>
      </c>
      <c r="M58" s="178">
        <f t="shared" si="14"/>
        <v>0</v>
      </c>
      <c r="N58" s="45">
        <f t="shared" si="3"/>
        <v>1200000</v>
      </c>
      <c r="O58" s="46">
        <f>N58/H58</f>
        <v>1</v>
      </c>
      <c r="P58" s="44">
        <f t="shared" si="31"/>
        <v>0</v>
      </c>
      <c r="Q58" s="184">
        <f t="shared" si="26"/>
        <v>0</v>
      </c>
      <c r="R58" s="184">
        <f t="shared" si="13"/>
        <v>0</v>
      </c>
    </row>
    <row r="59" spans="1:18" ht="15" x14ac:dyDescent="0.25">
      <c r="A59" s="58">
        <v>202120216</v>
      </c>
      <c r="B59" s="51" t="s">
        <v>138</v>
      </c>
      <c r="C59" s="36">
        <v>1000000</v>
      </c>
      <c r="D59" s="42"/>
      <c r="E59" s="38"/>
      <c r="F59" s="39"/>
      <c r="G59" s="47"/>
      <c r="H59" s="41">
        <f>C59-D59+E59+F59-G59</f>
        <v>1000000</v>
      </c>
      <c r="I59" s="42">
        <v>0</v>
      </c>
      <c r="J59" s="42">
        <v>0</v>
      </c>
      <c r="K59" s="43">
        <f>L59/H59</f>
        <v>0</v>
      </c>
      <c r="L59" s="44">
        <f t="shared" si="10"/>
        <v>0</v>
      </c>
      <c r="M59" s="178">
        <f t="shared" si="14"/>
        <v>0</v>
      </c>
      <c r="N59" s="45">
        <f>H59-L59</f>
        <v>1000000</v>
      </c>
      <c r="O59" s="46">
        <f>N59/H59</f>
        <v>1</v>
      </c>
      <c r="P59" s="44">
        <f t="shared" si="31"/>
        <v>0</v>
      </c>
      <c r="Q59" s="184">
        <f t="shared" si="26"/>
        <v>0</v>
      </c>
      <c r="R59" s="184">
        <f t="shared" si="13"/>
        <v>0</v>
      </c>
    </row>
    <row r="60" spans="1:18" ht="27" customHeight="1" x14ac:dyDescent="0.2">
      <c r="A60" s="27">
        <v>2021301</v>
      </c>
      <c r="B60" s="52" t="s">
        <v>90</v>
      </c>
      <c r="C60" s="60">
        <f>C61</f>
        <v>75000000</v>
      </c>
      <c r="D60" s="66">
        <f>D61</f>
        <v>0</v>
      </c>
      <c r="E60" s="66">
        <f>E61</f>
        <v>0</v>
      </c>
      <c r="F60" s="66">
        <f>F61</f>
        <v>0</v>
      </c>
      <c r="G60" s="66">
        <f>G61</f>
        <v>0</v>
      </c>
      <c r="H60" s="29">
        <f>SUM(H61:H61)</f>
        <v>75000000</v>
      </c>
      <c r="I60" s="29">
        <f>SUM(I61:I61)</f>
        <v>62645000</v>
      </c>
      <c r="J60" s="29">
        <f>SUM(J61:J61)</f>
        <v>0</v>
      </c>
      <c r="K60" s="30">
        <f>K61</f>
        <v>1</v>
      </c>
      <c r="L60" s="31">
        <f>L61</f>
        <v>62645000</v>
      </c>
      <c r="M60" s="48">
        <f t="shared" si="14"/>
        <v>62645000</v>
      </c>
      <c r="N60" s="48">
        <f>SUM(N61:N61)</f>
        <v>12355000</v>
      </c>
      <c r="O60" s="32">
        <v>0</v>
      </c>
      <c r="P60" s="29">
        <f>SUM(P61:P61)</f>
        <v>62645000</v>
      </c>
      <c r="Q60" s="29">
        <f>SUM(Q61:Q61)</f>
        <v>0</v>
      </c>
      <c r="R60" s="29">
        <f>SUM(R61:R61)</f>
        <v>0</v>
      </c>
    </row>
    <row r="61" spans="1:18" ht="15" x14ac:dyDescent="0.25">
      <c r="A61" s="67">
        <v>202130101</v>
      </c>
      <c r="B61" s="68" t="s">
        <v>91</v>
      </c>
      <c r="C61" s="36">
        <v>75000000</v>
      </c>
      <c r="D61" s="69">
        <v>0</v>
      </c>
      <c r="E61" s="70"/>
      <c r="F61" s="71"/>
      <c r="G61" s="72"/>
      <c r="H61" s="41">
        <f>C61-D61+E61+F61-G61</f>
        <v>75000000</v>
      </c>
      <c r="I61" s="42">
        <v>62645000</v>
      </c>
      <c r="J61" s="69">
        <v>0</v>
      </c>
      <c r="K61" s="43">
        <v>1</v>
      </c>
      <c r="L61" s="44">
        <f>J61+I61</f>
        <v>62645000</v>
      </c>
      <c r="M61" s="178">
        <f t="shared" si="14"/>
        <v>62645000</v>
      </c>
      <c r="N61" s="45">
        <f t="shared" si="3"/>
        <v>12355000</v>
      </c>
      <c r="O61" s="46">
        <v>0</v>
      </c>
      <c r="P61" s="44">
        <f t="shared" si="31"/>
        <v>62645000</v>
      </c>
      <c r="Q61" s="184">
        <f t="shared" si="26"/>
        <v>0</v>
      </c>
      <c r="R61" s="44"/>
    </row>
    <row r="62" spans="1:18" s="79" customFormat="1" ht="31.5" customHeight="1" x14ac:dyDescent="0.2">
      <c r="A62" s="73"/>
      <c r="B62" s="74" t="s">
        <v>152</v>
      </c>
      <c r="C62" s="75">
        <f>C27+C22+C43+C18+C38+C8+C60</f>
        <v>1155126065</v>
      </c>
      <c r="D62" s="76">
        <f>D9+D27</f>
        <v>0</v>
      </c>
      <c r="E62" s="76">
        <f>E8+E18+E38+E43+E22+E27+E60</f>
        <v>167244166</v>
      </c>
      <c r="F62" s="76">
        <f>F8+F18+F38+F43++F22+F27+F60</f>
        <v>121000000</v>
      </c>
      <c r="G62" s="76">
        <f>G8+G18+G38+G43+G22+G27+G60</f>
        <v>121000000</v>
      </c>
      <c r="H62" s="76">
        <f>H8+H18+H38+H43+H22+H27+H60</f>
        <v>1322370231</v>
      </c>
      <c r="I62" s="76">
        <f>I8+I18+I38+I43+I22+I27+I60</f>
        <v>702783640.44652772</v>
      </c>
      <c r="J62" s="76">
        <f>J8+J18+J38+J43+J22+J27+J60</f>
        <v>64383509</v>
      </c>
      <c r="K62" s="77">
        <f>L62/H62</f>
        <v>0.5801455080143344</v>
      </c>
      <c r="L62" s="76">
        <f>L8+L18+L38+L43+L22+L27+L60</f>
        <v>767167149.44652772</v>
      </c>
      <c r="M62" s="76">
        <f>M8+M18+M38+M43+M22+M27+M60</f>
        <v>767167149.44652772</v>
      </c>
      <c r="N62" s="76">
        <f>N8+N18+N38+N43+N22+N27+N60</f>
        <v>555203081.55347228</v>
      </c>
      <c r="O62" s="78">
        <f>N62/H62</f>
        <v>0.4198544919856656</v>
      </c>
      <c r="P62" s="76">
        <f>P8+P18+P38+P43+P22+P27+P60</f>
        <v>728220949.44652772</v>
      </c>
      <c r="Q62" s="185">
        <f>Q9+Q18+Q22+Q27+Q44+Q49+Q60</f>
        <v>28500000</v>
      </c>
      <c r="R62" s="76">
        <f>R9+R18+R22+R27+R44+R49+R60</f>
        <v>0</v>
      </c>
    </row>
    <row r="63" spans="1:18" ht="35.25" customHeight="1" x14ac:dyDescent="0.25">
      <c r="A63" s="204" t="s">
        <v>153</v>
      </c>
      <c r="B63" s="217" t="s">
        <v>154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9"/>
      <c r="P63" s="80"/>
      <c r="Q63" s="80"/>
      <c r="R63" s="80"/>
    </row>
    <row r="65" spans="4:14" x14ac:dyDescent="0.2">
      <c r="D65" s="81"/>
      <c r="E65" s="81"/>
      <c r="F65" s="81"/>
      <c r="G65" s="81"/>
      <c r="N65" s="81"/>
    </row>
    <row r="66" spans="4:14" x14ac:dyDescent="0.2">
      <c r="G66" s="81"/>
      <c r="I66" s="81"/>
      <c r="J66" s="84"/>
      <c r="N66" s="81"/>
    </row>
    <row r="67" spans="4:14" x14ac:dyDescent="0.2">
      <c r="D67" s="81"/>
      <c r="J67" s="81"/>
      <c r="K67" s="81"/>
      <c r="N67" s="81"/>
    </row>
    <row r="68" spans="4:14" x14ac:dyDescent="0.2">
      <c r="H68" s="81"/>
      <c r="J68" s="81"/>
      <c r="N68" s="81"/>
    </row>
    <row r="69" spans="4:14" x14ac:dyDescent="0.2">
      <c r="H69" s="81"/>
      <c r="J69" s="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 INICIAL 2020 (2)</vt:lpstr>
      <vt:lpstr>SEPTIEMBRE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2020-10-07T01:20:58Z</cp:lastPrinted>
  <dcterms:created xsi:type="dcterms:W3CDTF">2017-04-04T19:21:33Z</dcterms:created>
  <dcterms:modified xsi:type="dcterms:W3CDTF">2021-01-15T13:58:00Z</dcterms:modified>
</cp:coreProperties>
</file>